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calcPr calcId="145621" refMode="R1C1"/>
</workbook>
</file>

<file path=xl/calcChain.xml><?xml version="1.0" encoding="utf-8"?>
<calcChain xmlns="http://schemas.openxmlformats.org/spreadsheetml/2006/main">
  <c r="N87" i="1" l="1"/>
  <c r="N162"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2" i="1"/>
  <c r="N131" i="1"/>
  <c r="N130" i="1"/>
  <c r="N129" i="1"/>
  <c r="N128" i="1"/>
  <c r="N127" i="1"/>
  <c r="N126" i="1"/>
  <c r="N125" i="1"/>
  <c r="N124" i="1"/>
  <c r="N123" i="1"/>
  <c r="N122" i="1"/>
  <c r="N120" i="1"/>
  <c r="N119" i="1"/>
  <c r="N118" i="1"/>
  <c r="N117" i="1"/>
  <c r="N116" i="1"/>
  <c r="N115" i="1"/>
  <c r="N114" i="1"/>
  <c r="N113" i="1"/>
  <c r="N111" i="1"/>
  <c r="N109" i="1"/>
  <c r="N108" i="1"/>
  <c r="N107" i="1"/>
  <c r="N105" i="1"/>
  <c r="N103" i="1"/>
  <c r="N102" i="1"/>
  <c r="N101" i="1"/>
  <c r="N99" i="1"/>
  <c r="N98" i="1"/>
  <c r="N96" i="1"/>
  <c r="N94" i="1"/>
  <c r="N93" i="1"/>
  <c r="N92" i="1"/>
  <c r="N91" i="1"/>
  <c r="N90" i="1"/>
  <c r="N89" i="1"/>
  <c r="N85" i="1"/>
  <c r="N84" i="1"/>
  <c r="N83" i="1"/>
  <c r="N82" i="1"/>
  <c r="N80" i="1"/>
  <c r="N79" i="1"/>
  <c r="N78" i="1"/>
  <c r="N77" i="1"/>
  <c r="N76" i="1"/>
  <c r="N75" i="1"/>
  <c r="N74" i="1"/>
  <c r="N73" i="1"/>
  <c r="N72" i="1"/>
  <c r="N71" i="1"/>
  <c r="N70" i="1"/>
  <c r="N69" i="1"/>
  <c r="N68" i="1"/>
  <c r="N67" i="1"/>
  <c r="N66" i="1"/>
  <c r="N65" i="1"/>
  <c r="N64" i="1"/>
  <c r="N63" i="1"/>
  <c r="N62" i="1"/>
  <c r="N61" i="1"/>
  <c r="N60" i="1"/>
  <c r="N59" i="1"/>
  <c r="N58" i="1"/>
  <c r="N57"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authors>
    <author>Elena Ushakova</author>
  </authors>
  <commentList>
    <comment ref="F5" authorId="0">
      <text>
        <r>
          <rPr>
            <b/>
            <sz val="9"/>
            <color indexed="81"/>
            <rFont val="Tahoma"/>
            <charset val="1"/>
          </rPr>
          <t>Внесите в крайний правый столбец желаемое количество книг.</t>
        </r>
      </text>
    </comment>
    <comment ref="F8"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Малайзии ярким и незабываемым.</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Мальте ярким и незабываемым. 
Для широкого круга читателей.</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Осло ярким и незабываемым.
Для широкого круга читателей.</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4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Пхукету ярким и незабываемым.
Для широкого круга читателей.</t>
        </r>
      </text>
    </comment>
    <comment ref="F42"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4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Тоскане и Умбрии ярким и незабываемым.
Для широкого круга читателей.</t>
        </r>
      </text>
    </comment>
    <comment ref="F4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Флоренции ярким и незабываемым. 
Для широкого круга читателей.</t>
        </r>
      </text>
    </comment>
    <comment ref="F50"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5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52"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53"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54"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5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7"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8"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9"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60"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61"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62"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63"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64"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6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66"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7"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8"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9"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70"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71"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Северо-Восточной Францией.
Для широкого круга читателей.</t>
        </r>
      </text>
    </comment>
    <comment ref="F72"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73" authorId="0">
      <text>
        <r>
          <rPr>
            <b/>
            <sz val="9"/>
            <color indexed="16"/>
            <rFont val="Tahoma"/>
            <family val="2"/>
            <charset val="204"/>
          </rPr>
          <t>Этот компактный и красочный путеводитель предлагает путешественникам интересные маршруты по Большому Сочи, сопровождая их исчерпывающей информацией и дельными советами, позволяющими туристу самостоятельно знакомиться с историей и культурой этого города, осматривать его достопримечательности, делать покупки, знакомиться с местной кухней, планировать свой досуг.
Для широкого круга читателей.</t>
        </r>
      </text>
    </comment>
    <comment ref="F74"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75"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76"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77" authorId="0">
      <text>
        <r>
          <rPr>
            <b/>
            <sz val="9"/>
            <color indexed="16"/>
            <rFont val="Tahoma"/>
            <family val="2"/>
            <charset val="204"/>
          </rPr>
          <t>Флорида, "солнечный штат США", привлекает своим разнообразием. Если вас интересует семейный отдых, то вам в Панхандл с его бесконечной чередой белопесчаных пляжей. Если привлекает бурная ночная жизнь, держите путь в Саут-Бич. Богемная атмосфера охватит вас в Ки-Уэст. Национальный парк Эверглейдс близ Майами поразит девственными лесами, редкими животными и растениями. А на северо-восточном побережье на мысе Канаверал вы сможете посетить стартовую площадку "Шаттлов" и Космический центр им. Кеннеди. В Орландо вас ждут великолепные развлечения в зоне отдыха "Walt Disney World ®". Флорида -- это незабываемые впечатления, которые останутся в вашем сердце.
Ничего лишнего. Только вы и Флорида!</t>
        </r>
      </text>
    </comment>
    <comment ref="F78" authorId="0">
      <text>
        <r>
          <rPr>
            <b/>
            <sz val="9"/>
            <color indexed="16"/>
            <rFont val="Tahoma"/>
            <family val="2"/>
            <charset val="204"/>
          </rPr>
          <t>Мы приглашаем вас на край земли, в самую южную, длинную и узкую страну планеты, отделенную от остального мира океанами, горами, пустынями и льдами. Мы приглашаем вас в Чили, где существует самый экзотический ландшафт на планете и самое прозрачное небо. Здесь есть самая засушливая пустыня Атакама, самый высокий действующий вулкан Гуальятнри, самое экологически чистое место на земле – Чилийская Патагония, лучший в мире горнолыжный курорт в Андах, самая высокая частота появлений НЛО и самые уникальные экскурсии в Антарктику и на таинственный остров Пасхи. В Чили много диких природных красот и лучших в мире курортов. Здесь поэтические грезы и католицизм смешиваются с фольклором, образуя уникальный и прекрасный сплав. Ваше путешествие будет незабываемым!</t>
        </r>
      </text>
    </comment>
    <comment ref="F79"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80"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82"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83"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84"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85"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87"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89"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90" authorId="0">
      <text>
        <r>
          <rPr>
            <b/>
            <sz val="9"/>
            <color indexed="16"/>
            <rFont val="Tahoma"/>
            <family val="2"/>
            <charset val="204"/>
          </rPr>
          <t>Мир банкнот поистине загадочен. Помимо изумительных природных мест, которые запечатлены на денежных знаках (а это и джунгли Южной Америки, и величайшие горы планеты Гималаи, и пески Сахары), на многих банкнотах встречаются таинственные места и персонажи. Это и Кецалькоатль - пернатый змей на мексиканских песо, и величественные руины Копана на боне Гондураса, и гробница Тамерлана, в которой, по легенде, заточен злой дух войны, на сумах Узбекистана, и многое другое. 
Книга позволит совершить путешествие в полный чудес мир денежных знаков, поближе познакомиться с географическими и историческими тайнами различных уголков планеты.
Для широкого круга читателей.</t>
        </r>
      </text>
    </comment>
    <comment ref="F91"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92"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93"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94"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96" authorId="0">
      <text>
        <r>
          <rPr>
            <b/>
            <sz val="9"/>
            <color indexed="16"/>
            <rFont val="Tahoma"/>
            <family val="2"/>
            <charset val="204"/>
          </rPr>
          <t>Эта книга рассказывает о свойствах пряных растений и их многовековом использовании человеком в лечебных и косметических целях. Вы познакомитесь с поистине чудодейственными составами, применяющимися в лучших оздоровительных центрах мира. И не просто познакомитесь, но и сможете пользоваться ими самостоятельно, у себя дома. Без особых затрат усилий и средств вы получите возможность поддерживать красоту кожи и волос, эффективно бороться с недугами, пополнять запасы своей жизненной энергии. С помощью волшебной силы пряностей вы обретете гармонию души и тела - тот самый заветный ключ к успешной, счастливой жизни.</t>
        </r>
      </text>
    </comment>
    <comment ref="F98"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99"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101"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102"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103"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105"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107"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108" authorId="0">
      <text>
        <r>
          <rPr>
            <b/>
            <sz val="9"/>
            <color indexed="16"/>
            <rFont val="Tahoma"/>
            <family val="2"/>
            <charset val="204"/>
          </rPr>
          <t>Рабочая тетрадь - это приложение к книге "10 уроков на салфетках. Стань хозяином своей жизни".
Это своего рода практический код, который поможет применить все обучающие принципы на практике. Изучая пошагово эту книгу и снова и снова следуя шагам, приведенным в этой книге, вы обязательно добьетесь успеха в сетевом маркетинге и станете хозяином своей жизни.
Для широкого круга читателей</t>
        </r>
      </text>
    </comment>
    <comment ref="F109"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111"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13"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114"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15"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16" authorId="0">
      <text>
        <r>
          <rPr>
            <b/>
            <sz val="9"/>
            <color indexed="16"/>
            <rFont val="Tahoma"/>
            <family val="2"/>
            <charset val="204"/>
          </rPr>
          <t>Рэйки - это удивительная и совершенная в своей простоте система оздоровления духа и тела, это ключ, открывающий дверь в страну внутреннего счастья. Основанная на ценностях буддизма техника значительно расширит возможности практикующих как традиционные, так и нетрадиционные формы учения, поможет глубже понять смысл традиций и укажет путь к личному совершенствованию. 
Автор с большим желанием делится с читателями теми благами, которые может подарить Рэйки, - хорошим здоровьем, ощущением собственной полноценности и умением радоваться жизни</t>
        </r>
      </text>
    </comment>
    <comment ref="F117"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18"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19"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20"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22"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23"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24"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25"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26"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27"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28"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29"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30"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31"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32"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34" authorId="0">
      <text>
        <r>
          <rPr>
            <b/>
            <sz val="9"/>
            <color indexed="16"/>
            <rFont val="Tahoma"/>
            <family val="2"/>
            <charset val="204"/>
          </rPr>
          <t>Книга: 304 стр., электронная (QR-код для скачивания)
Карты (без рамок) : 78 карт, картон 290 г/м2, лак
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35"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36"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37"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38"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39"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0"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41"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42"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43"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44"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45"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46"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47"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48"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49" authorId="0">
      <text>
        <r>
          <rPr>
            <b/>
            <sz val="9"/>
            <color indexed="16"/>
            <rFont val="Tahoma"/>
            <family val="2"/>
            <charset val="204"/>
          </rPr>
          <t>вес с упаковкой 374 гр, размеры упаковки 29х17х5
В комплект "Руны Древней Руси" входит книга (мягкая обложка, 192 стр.) и 31 карта-руна (24 зодиакальных и 7 планетарных). 
В книге рассказано о древних русских (славянских) рунах и знаках, о том, как использовать их в магии и мантике (волшбе и гаданиях). 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 Также приводится рунная грамота.
Использование рун А.И. Асова в духовной практике позволяет обратиться к символике и древней мудрости славян, получить ответы на вопросы, обрести направление от сверхсознания. Это мистический набор, связанный с мифологией и культурой древних славян. Этот набор символов основан на древних рунических знаках, которые славяне использовали не только как письменность, но и для предсказания судьбы, проведения обрядов и общения с божествами.</t>
        </r>
      </text>
    </comment>
    <comment ref="F150"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51"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52"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53"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54"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55" authorId="0">
      <text>
        <r>
          <rPr>
            <b/>
            <sz val="9"/>
            <color indexed="16"/>
            <rFont val="Tahoma"/>
            <family val="2"/>
            <charset val="204"/>
          </rPr>
          <t>"Таро в Стране чудес" представляет колоду, в которой Таро встречается
с персонажами похождений Алисы. Колода в данном мини-наборе полностью идентична аналогичной колоде в "большом" наборе "Таро в Стране Чудес"
Сохраняющие верность традиции, воплощенной в колоде Райдера—Уэйта—Смит, и несущие на себе изображения сказочных существ Льюиса Кэрролла карты приглашают в прекрасный мир отраженной реальности, пробуждающий интуицию и возбуждающий сознание и дух.</t>
        </r>
      </text>
    </comment>
    <comment ref="F156"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57"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58"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59"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60"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62"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<sst xmlns="http://schemas.openxmlformats.org/spreadsheetml/2006/main" count="1345" uniqueCount="623">
  <si>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</si>
  <si>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</si>
  <si>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</si>
  <si>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</si>
  <si>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</si>
  <si>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</si>
  <si>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_07.11.25</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</si>
  <si>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</si>
  <si>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</si>
  <si>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</si>
  <si>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</si>
  <si>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</si>
  <si>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</si>
  <si>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</si>
  <si>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</si>
  <si>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</si>
  <si>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</si>
  <si>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</si>
  <si>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</si>
  <si>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</si>
  <si>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</si>
  <si>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</si>
  <si>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</si>
  <si>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</si>
  <si>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</si>
  <si>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</si>
  <si>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</si>
  <si>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</si>
  <si>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</si>
  <si>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</si>
  <si>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</si>
  <si>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</si>
  <si>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</si>
  <si>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</si>
  <si>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</si>
  <si>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</si>
  <si>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</si>
  <si>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</si>
  <si>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</si>
  <si>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</si>
  <si>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</si>
  <si>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</si>
  <si>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</si>
  <si>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</si>
  <si>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</si>
  <si>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</si>
  <si>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</si>
  <si>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</si>
  <si>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</si>
  <si>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</si>
  <si>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</si>
  <si>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</si>
  <si>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</si>
  <si>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</si>
  <si>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</si>
  <si>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</si>
  <si>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</si>
  <si>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</si>
  <si>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</si>
  <si>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</si>
  <si>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</si>
  <si>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</si>
  <si>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</si>
  <si>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</si>
  <si>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</si>
  <si>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</si>
  <si>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</si>
  <si>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</si>
  <si>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</si>
  <si>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</si>
  <si>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</si>
  <si>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</si>
  <si>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</si>
  <si>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</si>
  <si>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</si>
  <si>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</si>
  <si>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</si>
  <si>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</si>
  <si>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</si>
  <si>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</si>
  <si>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</si>
  <si>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</si>
  <si>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</si>
  <si>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</si>
  <si>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</si>
  <si>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</si>
  <si>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</si>
  <si>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</si>
  <si>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</si>
  <si>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</si>
  <si>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</si>
  <si>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</si>
  <si>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</si>
  <si>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</si>
  <si>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</si>
  <si>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</si>
  <si>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</si>
  <si>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</si>
  <si>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</si>
  <si>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</si>
  <si>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</si>
  <si>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</si>
  <si>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</si>
  <si>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</si>
  <si>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</si>
  <si>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</si>
  <si>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</si>
  <si>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</si>
  <si>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</si>
  <si>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</si>
  <si>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</si>
  <si>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</si>
  <si>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</si>
  <si>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</si>
  <si>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</si>
  <si>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</si>
  <si>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Best!</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</si>
  <si>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</si>
  <si>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</si>
  <si>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</si>
  <si>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</si>
  <si>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</si>
  <si>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</si>
  <si>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</si>
  <si>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</si>
  <si>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</si>
  <si>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</si>
  <si>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</si>
  <si>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</si>
  <si>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</si>
  <si>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</si>
  <si>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</si>
  <si>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</si>
  <si>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</si>
  <si>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978-5-8183-1914-8</t>
  </si>
  <si>
    <t>9785818319148</t>
  </si>
  <si>
    <t>Олтман Джек</t>
  </si>
  <si>
    <t>Малайзия: Путеводитель/Berlitz</t>
  </si>
  <si>
    <t>978-5-8183-1945-2</t>
  </si>
  <si>
    <t>9785818319452</t>
  </si>
  <si>
    <t>Беннет Линдси</t>
  </si>
  <si>
    <t>Мальта: Путеводитель/Berlitz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</si>
  <si>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</si>
  <si>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</si>
  <si>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</si>
  <si>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</si>
  <si>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</si>
  <si>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</si>
  <si>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</si>
  <si>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</si>
  <si>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</si>
  <si>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978-5-8183-1895-0</t>
  </si>
  <si>
    <t>9785818318950</t>
  </si>
  <si>
    <t>Берглунд Нина Кей</t>
  </si>
  <si>
    <t>Осло: Путеводитель/Berlitz</t>
  </si>
  <si>
    <t>978-5-8183-1905-6</t>
  </si>
  <si>
    <t>9785818319056</t>
  </si>
  <si>
    <t>Браун Джек</t>
  </si>
  <si>
    <t>Пекин: Путеводитель/Berlitz</t>
  </si>
  <si>
    <t>978-5-8183-1726-7</t>
  </si>
  <si>
    <t>9785818317267</t>
  </si>
  <si>
    <t>Шлехт Неил</t>
  </si>
  <si>
    <t>Португалия: Путеводитель/Berlitz</t>
  </si>
  <si>
    <t>978-5-8183-1917-9</t>
  </si>
  <si>
    <t>9785818319179</t>
  </si>
  <si>
    <t>Лаурен Смит</t>
  </si>
  <si>
    <t>Пхукет: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</si>
  <si>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</si>
  <si>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</si>
  <si>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</si>
  <si>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</si>
  <si>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</si>
  <si>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</si>
  <si>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</si>
  <si>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</si>
  <si>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</si>
  <si>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</si>
  <si>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</si>
  <si>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</si>
  <si>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</si>
  <si>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</si>
  <si>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</si>
  <si>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</si>
  <si>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</si>
  <si>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</si>
  <si>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</si>
  <si>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</si>
  <si>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</si>
  <si>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978-5-8183-1865-3</t>
  </si>
  <si>
    <t>9785818318653</t>
  </si>
  <si>
    <t>Бруер Стефен</t>
  </si>
  <si>
    <t>Тоскана и Умбрия: Путеводитель/Berlitz</t>
  </si>
  <si>
    <t>978-5-8183-1888-2</t>
  </si>
  <si>
    <t>9785818318882</t>
  </si>
  <si>
    <t>Шалес Мелисса</t>
  </si>
  <si>
    <t>Турецкое побережье: Путеводитель/Berlitz</t>
  </si>
  <si>
    <t>978-5-8183-1997-1</t>
  </si>
  <si>
    <t>9785818319971</t>
  </si>
  <si>
    <t>Шульц Патриция</t>
  </si>
  <si>
    <t>Флоренция: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</si>
  <si>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</si>
  <si>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</si>
  <si>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</si>
  <si>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</si>
  <si>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</si>
  <si>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</si>
  <si>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</si>
  <si>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</si>
  <si>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</si>
  <si>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</si>
  <si>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</si>
  <si>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</si>
  <si>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</si>
  <si>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</si>
  <si>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</si>
  <si>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</si>
  <si>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</si>
  <si>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</si>
  <si>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</si>
  <si>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</si>
  <si>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</si>
  <si>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</si>
  <si>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</si>
  <si>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</si>
  <si>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</si>
  <si>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</si>
  <si>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</si>
  <si>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</si>
  <si>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</si>
  <si>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</si>
  <si>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</si>
  <si>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</si>
  <si>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</si>
  <si>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</si>
  <si>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</si>
  <si>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</si>
  <si>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</si>
  <si>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</si>
  <si>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</si>
  <si>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</si>
  <si>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</si>
  <si>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</si>
  <si>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</si>
  <si>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</si>
  <si>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</si>
  <si>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</si>
  <si>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</si>
  <si>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</si>
  <si>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</si>
  <si>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</si>
  <si>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</si>
  <si>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</si>
  <si>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</si>
  <si>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</si>
  <si>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</si>
  <si>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</si>
  <si>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</si>
  <si>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</si>
  <si>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</si>
  <si>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</si>
  <si>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</si>
  <si>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</si>
  <si>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</si>
  <si>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</si>
  <si>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</si>
  <si>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</si>
  <si>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</si>
  <si>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</si>
  <si>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</si>
  <si>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</si>
  <si>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</si>
  <si>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</si>
  <si>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</si>
  <si>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</si>
  <si>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</si>
  <si>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</si>
  <si>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</si>
  <si>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</si>
  <si>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978-5-8183-1769-4</t>
  </si>
  <si>
    <t>9785818317694</t>
  </si>
  <si>
    <t>Тороугуд Сара</t>
  </si>
  <si>
    <t>Северо-Восточная Франция: Путеводитель</t>
  </si>
  <si>
    <t>978-5-8183-1878-3</t>
  </si>
  <si>
    <t>9785818318783</t>
  </si>
  <si>
    <t>Робертс Катерина</t>
  </si>
  <si>
    <t>Сейшельские острова: Путеводитель</t>
  </si>
  <si>
    <t>978-5-8183-1812-7</t>
  </si>
  <si>
    <t>9785818318127</t>
  </si>
  <si>
    <t>Михайлов Владимир</t>
  </si>
  <si>
    <t>Сочи: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</si>
  <si>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</si>
  <si>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</si>
  <si>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</si>
  <si>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</si>
  <si>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</si>
  <si>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</si>
  <si>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</si>
  <si>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</si>
  <si>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</si>
  <si>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</si>
  <si>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</si>
  <si>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</si>
  <si>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978-5-8183-1685-7</t>
  </si>
  <si>
    <t>9785818316857</t>
  </si>
  <si>
    <t>Флорида: Путеводитель</t>
  </si>
  <si>
    <t>978-5-8183-1492-1</t>
  </si>
  <si>
    <t>9785818314921</t>
  </si>
  <si>
    <t>Гилл Николас</t>
  </si>
  <si>
    <t>Чили: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</si>
  <si>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</si>
  <si>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</si>
  <si>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</si>
  <si>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</si>
  <si>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</si>
  <si>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</si>
  <si>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</si>
  <si>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</si>
  <si>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</si>
  <si>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</si>
  <si>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</si>
  <si>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</si>
  <si>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</si>
  <si>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</si>
  <si>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</si>
  <si>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</si>
  <si>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</si>
  <si>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</si>
  <si>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</si>
  <si>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</si>
  <si>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</si>
  <si>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</si>
  <si>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</si>
  <si>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</si>
  <si>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</si>
  <si>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</si>
  <si>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</si>
  <si>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</si>
  <si>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</si>
  <si>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</si>
  <si>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</si>
  <si>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</si>
  <si>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</si>
  <si>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</si>
  <si>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978-5-8183-1981-0</t>
  </si>
  <si>
    <t>9785818319810</t>
  </si>
  <si>
    <t>Майзингер Рольф</t>
  </si>
  <si>
    <t>Загадочный мир банкнот. Легенды и факты</t>
  </si>
  <si>
    <t>216</t>
  </si>
  <si>
    <t>70Х100/16</t>
  </si>
  <si>
    <t>7бц</t>
  </si>
  <si>
    <t>978-5-8183-1984-1</t>
  </si>
  <si>
    <t>9785818319841</t>
  </si>
  <si>
    <t>История банкнот: тайны бумажных денег</t>
  </si>
  <si>
    <t>256</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</si>
  <si>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</si>
  <si>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</si>
  <si>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</si>
  <si>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</si>
  <si>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</si>
  <si>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</si>
  <si>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</si>
  <si>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</si>
  <si>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</si>
  <si>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</si>
  <si>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</si>
  <si>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</si>
  <si>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</si>
  <si>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Популярная медицина.Здоровье и Красота</t>
  </si>
  <si>
    <t>978-5-8183-1320-7</t>
  </si>
  <si>
    <t>9785818313207</t>
  </si>
  <si>
    <t>Марриотт Сюзанна</t>
  </si>
  <si>
    <t>В стиле SPA.Маски,кремы и средства д/ванн,сохр.здо</t>
  </si>
  <si>
    <t>70Х100/12</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</si>
  <si>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</si>
  <si>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</si>
  <si>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</si>
  <si>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</si>
  <si>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</si>
  <si>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</si>
  <si>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</si>
  <si>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</si>
  <si>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</si>
  <si>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</si>
  <si>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</si>
  <si>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</si>
  <si>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</si>
  <si>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</si>
  <si>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</si>
  <si>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</si>
  <si>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</si>
  <si>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</si>
  <si>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</si>
  <si>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</si>
  <si>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</si>
  <si>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</si>
  <si>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</si>
  <si>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</si>
  <si>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</si>
  <si>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</si>
  <si>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</si>
  <si>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</si>
  <si>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</si>
  <si>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</si>
  <si>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</si>
  <si>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</si>
  <si>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</si>
  <si>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</si>
  <si>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</si>
  <si>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</si>
  <si>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978-5-8183-2002-1</t>
  </si>
  <si>
    <t>9785818320021</t>
  </si>
  <si>
    <t>10 уроков на салфетках:Стань хозяином своей жизни. Рабочая тетрадь</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</si>
  <si>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</si>
  <si>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</si>
  <si>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</si>
  <si>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</si>
  <si>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</si>
  <si>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</si>
  <si>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</si>
  <si>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</si>
  <si>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</si>
  <si>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</si>
  <si>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</si>
  <si>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</si>
  <si>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</si>
  <si>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</si>
  <si>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</si>
  <si>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</si>
  <si>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</si>
  <si>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</si>
  <si>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</si>
  <si>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</si>
  <si>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</si>
  <si>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</si>
  <si>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978-5-8183-2033-5</t>
  </si>
  <si>
    <t>9785818320335</t>
  </si>
  <si>
    <t>Веннелз Дэвид</t>
  </si>
  <si>
    <t>Рэйки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</si>
  <si>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</si>
  <si>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</si>
  <si>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</si>
  <si>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</si>
  <si>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</si>
  <si>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</si>
  <si>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</si>
  <si>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</si>
  <si>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</si>
  <si>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</si>
  <si>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</si>
  <si>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</si>
  <si>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</si>
  <si>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</si>
  <si>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</si>
  <si>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</si>
  <si>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</si>
  <si>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</si>
  <si>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</si>
  <si>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</si>
  <si>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</si>
  <si>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</si>
  <si>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</si>
  <si>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</si>
  <si>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</si>
  <si>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</si>
  <si>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</si>
  <si>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</si>
  <si>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</si>
  <si>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</si>
  <si>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</si>
  <si>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</si>
  <si>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</si>
  <si>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</si>
  <si>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</si>
  <si>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</si>
  <si>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</si>
  <si>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</si>
  <si>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</si>
  <si>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</si>
  <si>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</si>
  <si>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</si>
  <si>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</si>
  <si>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</si>
  <si>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</si>
  <si>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</si>
  <si>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</si>
  <si>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</si>
  <si>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</si>
  <si>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</si>
  <si>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</si>
  <si>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</si>
  <si>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</si>
  <si>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</si>
  <si>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</si>
  <si>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</si>
  <si>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</si>
  <si>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</si>
  <si>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</si>
  <si>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</si>
  <si>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</si>
  <si>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</si>
  <si>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</si>
  <si>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978-5-8183-2046-5</t>
  </si>
  <si>
    <t>9785818320465</t>
  </si>
  <si>
    <t>Барбара Мур, Эли Фелл</t>
  </si>
  <si>
    <t>Викторианское Таро (колода, 78 карт)</t>
  </si>
  <si>
    <t>78</t>
  </si>
  <si>
    <t>70Х100</t>
  </si>
  <si>
    <t>картон</t>
  </si>
  <si>
    <t>978-5-8183-1883-7</t>
  </si>
  <si>
    <t>9785818318837</t>
  </si>
  <si>
    <t>Викторианское Таро / комплект книга + карты</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</si>
  <si>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</si>
  <si>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</si>
  <si>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</si>
  <si>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</si>
  <si>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</si>
  <si>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</si>
  <si>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</si>
  <si>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</si>
  <si>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</si>
  <si>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</si>
  <si>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</si>
  <si>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</si>
  <si>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</si>
  <si>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</si>
  <si>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</si>
  <si>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</si>
  <si>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</si>
  <si>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</si>
  <si>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</si>
  <si>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</si>
  <si>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</si>
  <si>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</si>
  <si>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</si>
  <si>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</si>
  <si>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</si>
  <si>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</si>
  <si>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</si>
  <si>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</si>
  <si>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</si>
  <si>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</si>
  <si>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</si>
  <si>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</si>
  <si>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</si>
  <si>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</si>
  <si>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</si>
  <si>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</si>
  <si>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</si>
  <si>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</si>
  <si>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</si>
  <si>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</si>
  <si>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</si>
  <si>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</si>
  <si>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</si>
  <si>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</si>
  <si>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</si>
  <si>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</si>
  <si>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</si>
  <si>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</si>
  <si>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</si>
  <si>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</si>
  <si>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</si>
  <si>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</si>
  <si>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978-5-8183-2053-3</t>
  </si>
  <si>
    <t>9785818320533</t>
  </si>
  <si>
    <t>Асов Александр</t>
  </si>
  <si>
    <t>Руны Древней Руси / комплект книга + 31 карта</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</si>
  <si>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</si>
  <si>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</si>
  <si>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</si>
  <si>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</si>
  <si>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</si>
  <si>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</si>
  <si>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</si>
  <si>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</si>
  <si>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</si>
  <si>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</si>
  <si>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</si>
  <si>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</si>
  <si>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</si>
  <si>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</si>
  <si>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</si>
  <si>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</si>
  <si>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</si>
  <si>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</si>
  <si>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</si>
  <si>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</si>
  <si>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978-5-8183-2041-0</t>
  </si>
  <si>
    <t>9785818320410</t>
  </si>
  <si>
    <t>Барбара Мур, Юджин Смит</t>
  </si>
  <si>
    <t>Таро в Стране чудес (78 карт+краткое руководство)</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</si>
  <si>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</si>
  <si>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</si>
  <si>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</si>
  <si>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</si>
  <si>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</si>
  <si>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</si>
  <si>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</si>
  <si>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</si>
  <si>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</si>
  <si>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</si>
  <si>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</si>
  <si>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</si>
  <si>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</si>
  <si>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</si>
  <si>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</si>
  <si>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</si>
  <si>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</si>
  <si>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</si>
  <si>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</si>
  <si>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</si>
  <si>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</si>
  <si>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</si>
  <si>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</si>
  <si>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</si>
  <si>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</si>
  <si>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</si>
  <si>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</si>
  <si>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</si>
  <si>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</si>
  <si>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</si>
  <si>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</si>
  <si>
    <t>Подарочные наборы (Таро. Руны. Маятник)                    /НДС-20%/</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</si>
</sst>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grand-fair.net/index.php/component/content/article/83-berlitz/406-2011-01-28-11-35-04" TargetMode="External"/><Relationship Id="rId21" Type="http://schemas.openxmlformats.org/officeDocument/2006/relationships/hyperlink" Target="http://www.grand-fair.net/index.php/component/content/article/83-berlitz/537-2013-04-02-07-03-42" TargetMode="External"/><Relationship Id="rId34" Type="http://schemas.openxmlformats.org/officeDocument/2006/relationships/hyperlink" Target="http://www.grand-fair.net/index.php/index.php/2009-05-12-18-50-05" TargetMode="External"/><Relationship Id="rId42" Type="http://schemas.openxmlformats.org/officeDocument/2006/relationships/hyperlink" Target="http://www.grand-fair.net/index.php/index.php/component/content/article/84-2011-02-18-12-03-45/557-2013-07-17-07-26-" TargetMode="External"/><Relationship Id="rId47" Type="http://schemas.openxmlformats.org/officeDocument/2006/relationships/hyperlink" Target="http://www.grand-fair.net/index.php/2009-05-12-19-11-56" TargetMode="External"/><Relationship Id="rId50" Type="http://schemas.openxmlformats.org/officeDocument/2006/relationships/hyperlink" Target="http://www.grand-fair.ru/cgi-bin/test.pl?layer=other&amp;page=book&amp;pid=2078" TargetMode="External"/><Relationship Id="rId55" Type="http://schemas.openxmlformats.org/officeDocument/2006/relationships/hyperlink" Target="http://www.grand-fair.net/index.php/2010-01-25-09-34-44" TargetMode="External"/><Relationship Id="rId63" Type="http://schemas.openxmlformats.org/officeDocument/2006/relationships/hyperlink" Target="http://www.grand-fair.net/index.php/2009-04-15-07-48-56" TargetMode="External"/><Relationship Id="rId68" Type="http://schemas.openxmlformats.org/officeDocument/2006/relationships/hyperlink" Target="http://www.grand-fair.net/index.php/index.php/component/content/article/80-2010-02-20-16-16-18/647-2015-12-24-12-19-" TargetMode="External"/><Relationship Id="rId76" Type="http://schemas.openxmlformats.org/officeDocument/2006/relationships/hyperlink" Target="http://www.grand-fair.net/index.php/index.php/component/content/article/81-2010-02-20-16-16-28/574-2013-11-08-10-30-" TargetMode="External"/><Relationship Id="rId84" Type="http://schemas.openxmlformats.org/officeDocument/2006/relationships/hyperlink" Target="http://www.grand-fair.net/index.php/index.php/component/content/article/73-2010-02-16-21-47-41/696-2021-06-30-06-30-" TargetMode="External"/><Relationship Id="rId89" Type="http://schemas.openxmlformats.org/officeDocument/2006/relationships/hyperlink" Target="http://www.grand-fair.net/index.php/index.php/component/content/article/73-2010-02-16-21-47-41/712-2024-10-24-13-47-" TargetMode="External"/><Relationship Id="rId97" Type="http://schemas.openxmlformats.org/officeDocument/2006/relationships/hyperlink" Target="http://www.grand-fair.ru/cgi-bin/test.pl?layer=other&amp;page=book&amp;pid=1544" TargetMode="External"/><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http:/www.grand-fair.net/index.php/component/content/article/80-2010-02-20-16-1" TargetMode="External"/><Relationship Id="rId92" Type="http://schemas.openxmlformats.org/officeDocument/2006/relationships/hyperlink" Target="http://www.grand-fair.net/index.php/index.php/component/content/article/81-2010-02-20-16-16-28/697-2021-09-01-06-14-"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component/content/article/83-berlitz/565--berlitz" TargetMode="External"/><Relationship Id="rId29" Type="http://schemas.openxmlformats.org/officeDocument/2006/relationships/hyperlink" Target="http://www.grand-fair.net/index.php/index.php/component/content/article/84-2011-02-18-12-03-45/558-2013-07-17-07-53-"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component/content/article/83-berlitz/551---berlitz" TargetMode="External"/><Relationship Id="rId32" Type="http://schemas.openxmlformats.org/officeDocument/2006/relationships/hyperlink" Target="http://www.grand-fair.net/index.php/component/content/article/37-2009-04-23-18-34-49/508-2012-10-09-09-04-53" TargetMode="External"/><Relationship Id="rId37" Type="http://schemas.openxmlformats.org/officeDocument/2006/relationships/hyperlink" Target="http://www.grand-fair.net/index.php/component/content/article/37-2009-04-23-18-34-49/476-2012-01-26-12-49-51" TargetMode="External"/><Relationship Id="rId40" Type="http://schemas.openxmlformats.org/officeDocument/2006/relationships/hyperlink" Target="http://www.grand-fair.net/index.php/component/content/article/37-2009-04-23-18-34-49/477-2012-01-26-12-52-56" TargetMode="External"/><Relationship Id="rId45" Type="http://schemas.openxmlformats.org/officeDocument/2006/relationships/hyperlink" Target="http://www.grand-fair.net/index.php/356-2010-11-17-08-30-51" TargetMode="External"/><Relationship Id="rId53" Type="http://schemas.openxmlformats.org/officeDocument/2006/relationships/hyperlink" Target="http://www.grand-fair.net/index.php/component/content/article/53-2010-01-26-09-59-39/643-2015-09-30-12-27-43" TargetMode="External"/><Relationship Id="rId58" Type="http://schemas.openxmlformats.org/officeDocument/2006/relationships/hyperlink" Target="http://www.grand-fair.net/index.php/index.php/component/content/article/73-2010-02-16-21-47-41/651-2016-08-30-11-04-" TargetMode="External"/><Relationship Id="rId66" Type="http://schemas.openxmlformats.org/officeDocument/2006/relationships/hyperlink" Target="http://www.grand-fair.net/index.php/index.php/component/content/article/80-2010-02-20-16-16-18/684-2019-10-10-17-53-" TargetMode="External"/><Relationship Id="rId74" Type="http://schemas.openxmlformats.org/officeDocument/2006/relationships/hyperlink" Target="http://www.grand-fair.net/index.php/component/content/article/80-2010-02-20-16-16-18/372-2010-12-10-13-35-27" TargetMode="External"/><Relationship Id="rId79" Type="http://schemas.openxmlformats.org/officeDocument/2006/relationships/hyperlink" Target="http://www.grand-fair.net/index.php/component/content/article/81-2010-02-20-16-16-28/528-2013-02-07-07-35-27" TargetMode="External"/><Relationship Id="rId87" Type="http://schemas.openxmlformats.org/officeDocument/2006/relationships/hyperlink" Target="http://www.grand-fair.net/index.php/index.php/component/content/article/56-2010-02-09-18-24-39/709-2023-09-08-07-39-"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ru/cgi-bin/test.pl?layer=other&amp;page=book&amp;pid=1078" TargetMode="External"/><Relationship Id="rId82" Type="http://schemas.openxmlformats.org/officeDocument/2006/relationships/hyperlink" Target="http://www.grand-fair.net/index.php/index.php/component/content/article/46-2010-01-17-19-25-21/667-2018-02-08-09-35-" TargetMode="External"/><Relationship Id="rId90" Type="http://schemas.openxmlformats.org/officeDocument/2006/relationships/hyperlink" Target="http://www.grand-fair.net/index.php/component/content/article/81-2010-02-20-16-16-28/364-2010-12-01-07-24-46" TargetMode="External"/><Relationship Id="rId95" Type="http://schemas.openxmlformats.org/officeDocument/2006/relationships/hyperlink" Target="http://www.grand-fair.net/index.php/index.php/component/content/article/81-2010-02-20-16-16-28/674-2018-08-10-07-27-" TargetMode="External"/><Relationship Id="rId19" Type="http://schemas.openxmlformats.org/officeDocument/2006/relationships/hyperlink" Target="http://www.grand-fair.net/index.php/index.php/component/content/article/83-berlitz/661-2017-09-28-06-03-13" TargetMode="External"/><Relationship Id="rId14" Type="http://schemas.openxmlformats.org/officeDocument/2006/relationships/hyperlink" Target="http://www.grand-fair.net/index.php/component/content/article/83-berlitz/517--berlitz" TargetMode="External"/><Relationship Id="rId22" Type="http://schemas.openxmlformats.org/officeDocument/2006/relationships/hyperlink" Target="http://www.grand-fair.net/index.php/component/content/article/83-berlitz/392-2011-01-13-07-08-11" TargetMode="External"/><Relationship Id="rId27" Type="http://schemas.openxmlformats.org/officeDocument/2006/relationships/hyperlink" Target="http://www.grand-fair.net/index.php/component/content/article/83-berlitz/475-2012-01-26-06-57-06" TargetMode="External"/><Relationship Id="rId30" Type="http://schemas.openxmlformats.org/officeDocument/2006/relationships/hyperlink" Target="http://www.grand-fair.net/index.php/component/content/article/37-2009-04-23-18-34-49/436-2011-06-01-08-53-58" TargetMode="External"/><Relationship Id="rId35" Type="http://schemas.openxmlformats.org/officeDocument/2006/relationships/hyperlink" Target="http://www.grand-fair.net/index.php/component/content/article/37-2009-04-23-18-34-49/435-2011-06-01-06-18-03" TargetMode="External"/><Relationship Id="rId43" Type="http://schemas.openxmlformats.org/officeDocument/2006/relationships/hyperlink" Target="http://www.grand-fair.net/index.php/2010-02-20-19-50-33" TargetMode="External"/><Relationship Id="rId48" Type="http://schemas.openxmlformats.org/officeDocument/2006/relationships/hyperlink" Target="http://www.grand-fair.net/index.php/2009-08-27-17-17-45" TargetMode="External"/><Relationship Id="rId56" Type="http://schemas.openxmlformats.org/officeDocument/2006/relationships/hyperlink" Target="http://www.grand-fair.net/index.php/index.php/component/content/article/3-mlm/669-10-------" TargetMode="External"/><Relationship Id="rId64" Type="http://schemas.openxmlformats.org/officeDocument/2006/relationships/hyperlink" Target="http://www.grand-fair.net/index.php/index.php/component/content/article/73-2010-02-16-21-47-41/673-2018-05-10-08-16-" TargetMode="External"/><Relationship Id="rId69" Type="http://schemas.openxmlformats.org/officeDocument/2006/relationships/hyperlink" Target="http://www.grand-fair.net/index.php/index.php/component/content/article/80-2010-02-20-16-16-18/695-2021-06-30-06-08-" TargetMode="External"/><Relationship Id="rId77" Type="http://schemas.openxmlformats.org/officeDocument/2006/relationships/hyperlink" Target="http://www.grand-fair.net/index.php/index.php/component/content/article/80-2010-02-20-16-16-18/704-2022-11-03-13-38-" TargetMode="External"/><Relationship Id="rId100" Type="http://schemas.openxmlformats.org/officeDocument/2006/relationships/vmlDrawing" Target="../drawings/vmlDrawing1.vm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ru/cgi-bin/test.pl?layer=other&amp;page=book&amp;pid=2219" TargetMode="External"/><Relationship Id="rId72" Type="http://schemas.openxmlformats.org/officeDocument/2006/relationships/hyperlink" Target="http://www.grand-fair.net/index.php/http:/grand-fair.net/index.php/component/content/article/80-2010-02-20-16-16-18" TargetMode="External"/><Relationship Id="rId80" Type="http://schemas.openxmlformats.org/officeDocument/2006/relationships/hyperlink" Target="http://www.grand-fair.net/index.php/index.php/component/content/article/81-2010-02-20-16-16-28/701-2022-02-11-09-15-" TargetMode="External"/><Relationship Id="rId85" Type="http://schemas.openxmlformats.org/officeDocument/2006/relationships/hyperlink" Target="http://www.grand-fair.net/index.php/index.php/component/content/article/73-2010-02-16-21-47-41/708-2023-07-05-13-36-" TargetMode="External"/><Relationship Id="rId93" Type="http://schemas.openxmlformats.org/officeDocument/2006/relationships/hyperlink" Target="http://www.grand-fair.net/index.php/index.php/component/content/article/81-2010-02-20-16-16-28/693-2021-03-12-07-27-" TargetMode="External"/><Relationship Id="rId98" Type="http://schemas.openxmlformats.org/officeDocument/2006/relationships/hyperlink" Target="http://www.grand-fair.net/index.php/2010-01-26-10-19-00" TargetMode="Externa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426-2011-04-05-12-50-30" TargetMode="External"/><Relationship Id="rId25" Type="http://schemas.openxmlformats.org/officeDocument/2006/relationships/hyperlink" Target="http://www.grand-fair.net/index.php/index.php/component/content/article/83-berlitz/679--berlitz" TargetMode="External"/><Relationship Id="rId33" Type="http://schemas.openxmlformats.org/officeDocument/2006/relationships/hyperlink" Target="http://www.grand-fair.net/index.php/2009-05-14-14-11-42" TargetMode="External"/><Relationship Id="rId38" Type="http://schemas.openxmlformats.org/officeDocument/2006/relationships/hyperlink" Target="http://www.grand-fair.net/index.php/component/content/article/37-2009-04-23-18-34-49/479-2012-02-15-11-23-00" TargetMode="External"/><Relationship Id="rId46" Type="http://schemas.openxmlformats.org/officeDocument/2006/relationships/hyperlink" Target="http://www.grand-fair.net/index.php/2009-05-11-12-14-00" TargetMode="External"/><Relationship Id="rId59" Type="http://schemas.openxmlformats.org/officeDocument/2006/relationships/hyperlink" Target="http://www.grand-fair.net/index.php/index.php/component/content/article/78-2010-02-20-16-15-37/677-2019-01-15-08-17-" TargetMode="External"/><Relationship Id="rId67" Type="http://schemas.openxmlformats.org/officeDocument/2006/relationships/hyperlink" Target="http://www.grand-fair.net/index.php/index.php/component/content/article/80-2010-02-20-16-16-18/710-2023-09-08-07-42-" TargetMode="External"/><Relationship Id="rId20" Type="http://schemas.openxmlformats.org/officeDocument/2006/relationships/hyperlink" Target="http://www.grand-fair.net/index.php/component/content/article/83-berlitz/566--berlitz" TargetMode="External"/><Relationship Id="rId41" Type="http://schemas.openxmlformats.org/officeDocument/2006/relationships/hyperlink" Target="http://www.grand-fair.net/index.php/component/content/article/37-2009-04-23-18-34-49/561-2013-09-12-13-19-18" TargetMode="External"/><Relationship Id="rId54" Type="http://schemas.openxmlformats.org/officeDocument/2006/relationships/hyperlink" Target="http://www.grand-fair.net/index.php/47-2009-04-23-17-18-16" TargetMode="External"/><Relationship Id="rId62" Type="http://schemas.openxmlformats.org/officeDocument/2006/relationships/hyperlink" Target="http://www.grand-fair.net/index.php/index.php/component/content/article/80-2010-02-20-16-16-18/640-2015-06-30-12-22-" TargetMode="External"/><Relationship Id="rId70" Type="http://schemas.openxmlformats.org/officeDocument/2006/relationships/hyperlink" Target="http://www.grand-fair.net/index.php/component/content/article/80-2010-02-20-16-16-18/373-2010-12-15-07-34-18" TargetMode="External"/><Relationship Id="rId75" Type="http://schemas.openxmlformats.org/officeDocument/2006/relationships/hyperlink" Target="http://www.grand-fair.net/index.php/index.php/component/content/article/81-2010-02-20-16-16-28/706-2023-02-16-07-44-" TargetMode="External"/><Relationship Id="rId83" Type="http://schemas.openxmlformats.org/officeDocument/2006/relationships/hyperlink" Target="http://www.grand-fair.net/index.php/component/content/article/73-2010-02-16-21-47-41/675-2018-09-10-16-35-27" TargetMode="External"/><Relationship Id="rId88" Type="http://schemas.openxmlformats.org/officeDocument/2006/relationships/hyperlink" Target="http://www.grand-fair.net/index.php/component/content/article/81-2010-02-20-16-16-28/423-2011-03-18-09-26-54" TargetMode="External"/><Relationship Id="rId91" Type="http://schemas.openxmlformats.org/officeDocument/2006/relationships/hyperlink" Target="http://www.grand-fair.net/index.php/index.php/component/content/article/80-2010-02-20-16-16-18/707-2023-05-18-10-03-" TargetMode="External"/><Relationship Id="rId96" Type="http://schemas.openxmlformats.org/officeDocument/2006/relationships/hyperlink" Target="http://www.grand-fair.net/index.php/2010-03-19-13-13-05" TargetMode="Externa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564--berlitz" TargetMode="External"/><Relationship Id="rId23" Type="http://schemas.openxmlformats.org/officeDocument/2006/relationships/hyperlink" Target="http://www.grand-fair.net/index.php/component/content/article/83-berlitz/550-2013-05-20-07-59-41" TargetMode="External"/><Relationship Id="rId28" Type="http://schemas.openxmlformats.org/officeDocument/2006/relationships/hyperlink" Target="http://www.grand-fair.net/index.php/index.php/component/content/article/83-berlitz/570--berlitz" TargetMode="External"/><Relationship Id="rId36" Type="http://schemas.openxmlformats.org/officeDocument/2006/relationships/hyperlink" Target="http://www.grand-fair.net/index.php/component/content/article/84-2011-02-18-12-03-45/480-2012-02-27-11-34-59" TargetMode="External"/><Relationship Id="rId49" Type="http://schemas.openxmlformats.org/officeDocument/2006/relationships/hyperlink" Target="http://www.grand-fair.net/index.php/360-2010-11-17-08-38-29" TargetMode="External"/><Relationship Id="rId57" Type="http://schemas.openxmlformats.org/officeDocument/2006/relationships/hyperlink" Target="http://www.grand-fair.net/index.php/index.php/component/content/article/3-mlm/670-10-----"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index.php/2009-05-13-16-38-25" TargetMode="External"/><Relationship Id="rId44" Type="http://schemas.openxmlformats.org/officeDocument/2006/relationships/hyperlink" Target="http://www.grand-fair.net/index.php/2010-02-20-19-11-13" TargetMode="External"/><Relationship Id="rId52" Type="http://schemas.openxmlformats.org/officeDocument/2006/relationships/hyperlink" Target="http://www.grand-fair.ru/cgi-bin/test.pl?layer=other&amp;page=book&amp;pid=2277" TargetMode="External"/><Relationship Id="rId60" Type="http://schemas.openxmlformats.org/officeDocument/2006/relationships/hyperlink" Target="http://www.grand-fair.net/index.php/2009-04-15-07-48-56" TargetMode="External"/><Relationship Id="rId65" Type="http://schemas.openxmlformats.org/officeDocument/2006/relationships/hyperlink" Target="http://www.grand-fair.net/index.php/index.php/component/content/article/80-2010-02-20-16-16-18/711-2024-07-11-08-11-" TargetMode="External"/><Relationship Id="rId73" Type="http://schemas.openxmlformats.org/officeDocument/2006/relationships/hyperlink" Target="http://www.grand-fair.net/index.php/index.php/component/content/article/80-2010-02-20-16-16-18/375-2010-12-15-07-47-" TargetMode="External"/><Relationship Id="rId78" Type="http://schemas.openxmlformats.org/officeDocument/2006/relationships/hyperlink" Target="http://www.grand-fair.net/index.php/index.php/component/content/article/81-2010-02-20-16-16-28/671-2018-03-20-07-12-" TargetMode="External"/><Relationship Id="rId81" Type="http://schemas.openxmlformats.org/officeDocument/2006/relationships/hyperlink" Target="http://www.grand-fair.net/index.php/index.php/component/content/article/81-2010-02-20-16-16-28/692-2021-01-11-10-28-" TargetMode="External"/><Relationship Id="rId86" Type="http://schemas.openxmlformats.org/officeDocument/2006/relationships/hyperlink" Target="http://www.grand-fair.net/index.php/http:/www.grand-fair.net/index.php/component/content/article/73-2010-02-16-21-4" TargetMode="External"/><Relationship Id="rId94" Type="http://schemas.openxmlformats.org/officeDocument/2006/relationships/hyperlink" Target="http://www.grand-fair.net/index.php/index.php/component/content/article/81-2010-02-20-16-16-28/700-2022-02-11-09-12-" TargetMode="External"/><Relationship Id="rId99" Type="http://schemas.openxmlformats.org/officeDocument/2006/relationships/printerSettings" Target="../printerSettings/printerSettings1.bin"/><Relationship Id="rId101" Type="http://schemas.openxmlformats.org/officeDocument/2006/relationships/comments" Target="../comments1.xm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 Id="rId13" Type="http://schemas.openxmlformats.org/officeDocument/2006/relationships/hyperlink" Target="http://www.grand-fair.net/index.php/http:/www.grand-fair.net/index.php/component/content/article/83-berlitz/634--be" TargetMode="External"/><Relationship Id="rId18" Type="http://schemas.openxmlformats.org/officeDocument/2006/relationships/hyperlink" Target="http://www.grand-fair.net/index.php/http:/www.grand-fair.net/index.php/component/content/article/83-berlitz/585--be" TargetMode="External"/><Relationship Id="rId39" Type="http://schemas.openxmlformats.org/officeDocument/2006/relationships/hyperlink" Target="http://www.grand-fair.net/index.php/2009-05-10-15-5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3"/>
  <sheetViews>
    <sheetView tabSelected="1" topLeftCell="A79" workbookViewId="0">
      <selection activeCell="O106" sqref="O106"/>
    </sheetView>
  </sheetViews>
  <sheetFormatPr defaultColWidth="10.5" defaultRowHeight="11.25" x14ac:dyDescent="0.2"/>
  <cols>
    <col min="1" max="1" width="8.5" customWidth="1"/>
    <col min="2" max="2" width="13.83203125" customWidth="1"/>
    <col min="3" max="3" width="5.83203125" style="52" customWidth="1"/>
    <col min="4" max="4" width="6.6640625" customWidth="1"/>
    <col min="5" max="5" width="19.33203125" customWidth="1"/>
    <col min="6" max="6" width="35.6640625" customWidth="1"/>
    <col min="7" max="7" width="8.3320312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6</v>
      </c>
      <c r="C5" s="48"/>
      <c r="D5" s="13"/>
      <c r="E5" s="13" t="s">
        <v>7</v>
      </c>
      <c r="F5" s="13"/>
      <c r="G5" s="13"/>
      <c r="H5" s="13"/>
      <c r="I5" s="13"/>
      <c r="J5" s="13"/>
      <c r="K5" s="13"/>
      <c r="L5" s="13"/>
      <c r="M5" s="13"/>
      <c r="N5" s="15" t="s">
        <v>8</v>
      </c>
      <c r="O5" s="17">
        <f>SUMPRODUCT($N$7:$N$162,$O$7:$O$162)</f>
        <v>0</v>
      </c>
    </row>
    <row r="6" spans="1:15" ht="38.25" customHeight="1" x14ac:dyDescent="0.2">
      <c r="A6" s="18" t="s">
        <v>9</v>
      </c>
      <c r="B6" s="19" t="s">
        <v>10</v>
      </c>
      <c r="C6" s="49" t="s">
        <v>11</v>
      </c>
      <c r="D6" s="20" t="s">
        <v>12</v>
      </c>
      <c r="E6" s="21" t="s">
        <v>13</v>
      </c>
      <c r="F6" s="19" t="s">
        <v>14</v>
      </c>
      <c r="G6" s="19" t="s">
        <v>621</v>
      </c>
      <c r="H6" s="22" t="s">
        <v>16</v>
      </c>
      <c r="I6" s="22" t="s">
        <v>17</v>
      </c>
      <c r="J6" s="23" t="s">
        <v>18</v>
      </c>
      <c r="K6" s="22" t="s">
        <v>19</v>
      </c>
      <c r="L6" s="22" t="s">
        <v>20</v>
      </c>
      <c r="M6" s="24" t="s">
        <v>21</v>
      </c>
      <c r="N6" s="25" t="s">
        <v>22</v>
      </c>
      <c r="O6" s="26" t="s">
        <v>23</v>
      </c>
    </row>
    <row r="7" spans="1:15" ht="14.25" customHeight="1" x14ac:dyDescent="0.2">
      <c r="A7" s="27"/>
      <c r="B7" s="28"/>
      <c r="C7" s="50"/>
      <c r="D7" s="29"/>
      <c r="E7" s="29" t="s">
        <v>24</v>
      </c>
      <c r="F7" s="30"/>
      <c r="G7" s="30"/>
      <c r="H7" s="30"/>
      <c r="I7" s="30"/>
      <c r="J7" s="30"/>
      <c r="K7" s="30"/>
      <c r="L7" s="30"/>
      <c r="M7" s="30"/>
      <c r="N7" s="30"/>
      <c r="O7" s="31"/>
    </row>
    <row r="8" spans="1:15" ht="12.75" x14ac:dyDescent="0.2">
      <c r="A8" s="32">
        <v>191603</v>
      </c>
      <c r="B8" s="33" t="s">
        <v>25</v>
      </c>
      <c r="C8" s="51" t="s">
        <v>26</v>
      </c>
      <c r="D8" s="34"/>
      <c r="E8" s="35" t="s">
        <v>27</v>
      </c>
      <c r="F8" s="45" t="s">
        <v>28</v>
      </c>
      <c r="G8" s="36" t="s">
        <v>29</v>
      </c>
      <c r="H8" s="37">
        <v>2013</v>
      </c>
      <c r="I8" s="38" t="s">
        <v>30</v>
      </c>
      <c r="J8" s="39" t="s">
        <v>31</v>
      </c>
      <c r="K8" s="40" t="s">
        <v>32</v>
      </c>
      <c r="L8" s="38" t="s">
        <v>33</v>
      </c>
      <c r="M8" s="41">
        <v>12</v>
      </c>
      <c r="N8" s="42">
        <f t="shared" ref="N8:N21" si="0">180.07*(1-$O$4/100)</f>
        <v>180.07</v>
      </c>
      <c r="O8" s="43"/>
    </row>
    <row r="9" spans="1:15" ht="12.75" x14ac:dyDescent="0.2">
      <c r="A9" s="32">
        <v>191563</v>
      </c>
      <c r="B9" s="33" t="s">
        <v>34</v>
      </c>
      <c r="C9" s="51" t="s">
        <v>35</v>
      </c>
      <c r="D9" s="34"/>
      <c r="E9" s="35" t="s">
        <v>36</v>
      </c>
      <c r="F9" s="45" t="s">
        <v>37</v>
      </c>
      <c r="G9" s="36" t="s">
        <v>29</v>
      </c>
      <c r="H9" s="37">
        <v>2014</v>
      </c>
      <c r="I9" s="38" t="s">
        <v>38</v>
      </c>
      <c r="J9" s="39" t="s">
        <v>31</v>
      </c>
      <c r="K9" s="40" t="s">
        <v>32</v>
      </c>
      <c r="L9" s="38" t="s">
        <v>33</v>
      </c>
      <c r="M9" s="41">
        <v>12</v>
      </c>
      <c r="N9" s="42">
        <f t="shared" si="0"/>
        <v>180.07</v>
      </c>
      <c r="O9" s="43"/>
    </row>
    <row r="10" spans="1:15" ht="12.75" x14ac:dyDescent="0.2">
      <c r="A10" s="32">
        <v>191787</v>
      </c>
      <c r="B10" s="33" t="s">
        <v>39</v>
      </c>
      <c r="C10" s="51" t="s">
        <v>40</v>
      </c>
      <c r="D10" s="34"/>
      <c r="E10" s="35" t="s">
        <v>41</v>
      </c>
      <c r="F10" s="36" t="s">
        <v>42</v>
      </c>
      <c r="G10" s="36" t="s">
        <v>29</v>
      </c>
      <c r="H10" s="37">
        <v>2015</v>
      </c>
      <c r="I10" s="38" t="s">
        <v>38</v>
      </c>
      <c r="J10" s="39" t="s">
        <v>31</v>
      </c>
      <c r="K10" s="40" t="s">
        <v>32</v>
      </c>
      <c r="L10" s="38" t="s">
        <v>33</v>
      </c>
      <c r="M10" s="41">
        <v>12</v>
      </c>
      <c r="N10" s="42">
        <f t="shared" si="0"/>
        <v>180.07</v>
      </c>
      <c r="O10" s="43"/>
    </row>
    <row r="11" spans="1:15" ht="12.75" x14ac:dyDescent="0.2">
      <c r="A11" s="32">
        <v>191786</v>
      </c>
      <c r="B11" s="33" t="s">
        <v>43</v>
      </c>
      <c r="C11" s="51" t="s">
        <v>44</v>
      </c>
      <c r="D11" s="34"/>
      <c r="E11" s="35" t="s">
        <v>45</v>
      </c>
      <c r="F11" s="36" t="s">
        <v>46</v>
      </c>
      <c r="G11" s="36" t="s">
        <v>29</v>
      </c>
      <c r="H11" s="37">
        <v>2015</v>
      </c>
      <c r="I11" s="38" t="s">
        <v>47</v>
      </c>
      <c r="J11" s="39" t="s">
        <v>31</v>
      </c>
      <c r="K11" s="40" t="s">
        <v>32</v>
      </c>
      <c r="L11" s="38" t="s">
        <v>33</v>
      </c>
      <c r="M11" s="41">
        <v>12</v>
      </c>
      <c r="N11" s="42">
        <f t="shared" si="0"/>
        <v>180.07</v>
      </c>
      <c r="O11" s="43"/>
    </row>
    <row r="12" spans="1:15" ht="12.75" x14ac:dyDescent="0.2">
      <c r="A12" s="32">
        <v>191615</v>
      </c>
      <c r="B12" s="33" t="s">
        <v>48</v>
      </c>
      <c r="C12" s="51" t="s">
        <v>49</v>
      </c>
      <c r="D12" s="34"/>
      <c r="E12" s="35" t="s">
        <v>50</v>
      </c>
      <c r="F12" s="46" t="s">
        <v>51</v>
      </c>
      <c r="G12" s="36" t="s">
        <v>29</v>
      </c>
      <c r="H12" s="37">
        <v>2014</v>
      </c>
      <c r="I12" s="38" t="s">
        <v>47</v>
      </c>
      <c r="J12" s="39" t="s">
        <v>31</v>
      </c>
      <c r="K12" s="40" t="s">
        <v>32</v>
      </c>
      <c r="L12" s="38" t="s">
        <v>33</v>
      </c>
      <c r="M12" s="41">
        <v>12</v>
      </c>
      <c r="N12" s="42">
        <f t="shared" si="0"/>
        <v>180.07</v>
      </c>
      <c r="O12" s="43"/>
    </row>
    <row r="13" spans="1:15" ht="12.75" x14ac:dyDescent="0.2">
      <c r="A13" s="32">
        <v>191766</v>
      </c>
      <c r="B13" s="33" t="s">
        <v>52</v>
      </c>
      <c r="C13" s="51" t="s">
        <v>53</v>
      </c>
      <c r="D13" s="34"/>
      <c r="E13" s="35" t="s">
        <v>54</v>
      </c>
      <c r="F13" s="36" t="s">
        <v>55</v>
      </c>
      <c r="G13" s="36" t="s">
        <v>29</v>
      </c>
      <c r="H13" s="37">
        <v>2014</v>
      </c>
      <c r="I13" s="38" t="s">
        <v>30</v>
      </c>
      <c r="J13" s="39" t="s">
        <v>31</v>
      </c>
      <c r="K13" s="40" t="s">
        <v>32</v>
      </c>
      <c r="L13" s="38" t="s">
        <v>33</v>
      </c>
      <c r="M13" s="41">
        <v>12</v>
      </c>
      <c r="N13" s="42">
        <f t="shared" si="0"/>
        <v>180.07</v>
      </c>
      <c r="O13" s="43"/>
    </row>
    <row r="14" spans="1:15" ht="12.75" x14ac:dyDescent="0.2">
      <c r="A14" s="32">
        <v>191636</v>
      </c>
      <c r="B14" s="33" t="s">
        <v>56</v>
      </c>
      <c r="C14" s="51" t="s">
        <v>57</v>
      </c>
      <c r="D14" s="34"/>
      <c r="E14" s="35" t="s">
        <v>58</v>
      </c>
      <c r="F14" s="36" t="s">
        <v>59</v>
      </c>
      <c r="G14" s="36" t="s">
        <v>29</v>
      </c>
      <c r="H14" s="37">
        <v>2014</v>
      </c>
      <c r="I14" s="38" t="s">
        <v>47</v>
      </c>
      <c r="J14" s="39" t="s">
        <v>31</v>
      </c>
      <c r="K14" s="40" t="s">
        <v>32</v>
      </c>
      <c r="L14" s="38" t="s">
        <v>33</v>
      </c>
      <c r="M14" s="41">
        <v>12</v>
      </c>
      <c r="N14" s="42">
        <f t="shared" si="0"/>
        <v>180.07</v>
      </c>
      <c r="O14" s="43"/>
    </row>
    <row r="15" spans="1:15" ht="12.75" x14ac:dyDescent="0.2">
      <c r="A15" s="32">
        <v>191794</v>
      </c>
      <c r="B15" s="33" t="s">
        <v>60</v>
      </c>
      <c r="C15" s="51" t="s">
        <v>61</v>
      </c>
      <c r="D15" s="34"/>
      <c r="E15" s="35" t="s">
        <v>62</v>
      </c>
      <c r="F15" s="36" t="s">
        <v>63</v>
      </c>
      <c r="G15" s="36" t="s">
        <v>29</v>
      </c>
      <c r="H15" s="37">
        <v>2015</v>
      </c>
      <c r="I15" s="38" t="s">
        <v>47</v>
      </c>
      <c r="J15" s="39" t="s">
        <v>31</v>
      </c>
      <c r="K15" s="40" t="s">
        <v>32</v>
      </c>
      <c r="L15" s="38" t="s">
        <v>33</v>
      </c>
      <c r="M15" s="41">
        <v>12</v>
      </c>
      <c r="N15" s="42">
        <f t="shared" si="0"/>
        <v>180.07</v>
      </c>
      <c r="O15" s="43"/>
    </row>
    <row r="16" spans="1:15" ht="12.75" x14ac:dyDescent="0.2">
      <c r="A16" s="32">
        <v>191765</v>
      </c>
      <c r="B16" s="33" t="s">
        <v>64</v>
      </c>
      <c r="C16" s="51" t="s">
        <v>65</v>
      </c>
      <c r="D16" s="34"/>
      <c r="E16" s="35" t="s">
        <v>66</v>
      </c>
      <c r="F16" s="36" t="s">
        <v>67</v>
      </c>
      <c r="G16" s="36" t="s">
        <v>29</v>
      </c>
      <c r="H16" s="37">
        <v>2014</v>
      </c>
      <c r="I16" s="38" t="s">
        <v>38</v>
      </c>
      <c r="J16" s="39" t="s">
        <v>31</v>
      </c>
      <c r="K16" s="40" t="s">
        <v>32</v>
      </c>
      <c r="L16" s="38" t="s">
        <v>33</v>
      </c>
      <c r="M16" s="41">
        <v>12</v>
      </c>
      <c r="N16" s="42">
        <f t="shared" si="0"/>
        <v>180.07</v>
      </c>
      <c r="O16" s="43"/>
    </row>
    <row r="17" spans="1:15" ht="12.75" x14ac:dyDescent="0.2">
      <c r="A17" s="32">
        <v>191573</v>
      </c>
      <c r="B17" s="33" t="s">
        <v>68</v>
      </c>
      <c r="C17" s="51" t="s">
        <v>69</v>
      </c>
      <c r="D17" s="34"/>
      <c r="E17" s="35" t="s">
        <v>70</v>
      </c>
      <c r="F17" s="36" t="s">
        <v>71</v>
      </c>
      <c r="G17" s="36" t="s">
        <v>29</v>
      </c>
      <c r="H17" s="37">
        <v>2013</v>
      </c>
      <c r="I17" s="38" t="s">
        <v>30</v>
      </c>
      <c r="J17" s="39" t="s">
        <v>31</v>
      </c>
      <c r="K17" s="40" t="s">
        <v>32</v>
      </c>
      <c r="L17" s="38" t="s">
        <v>33</v>
      </c>
      <c r="M17" s="41">
        <v>12</v>
      </c>
      <c r="N17" s="42">
        <f t="shared" si="0"/>
        <v>180.07</v>
      </c>
      <c r="O17" s="43"/>
    </row>
    <row r="18" spans="1:15" ht="12.75" x14ac:dyDescent="0.2">
      <c r="A18" s="32">
        <v>191572</v>
      </c>
      <c r="B18" s="33" t="s">
        <v>72</v>
      </c>
      <c r="C18" s="51" t="s">
        <v>73</v>
      </c>
      <c r="D18" s="34"/>
      <c r="E18" s="35" t="s">
        <v>74</v>
      </c>
      <c r="F18" s="36" t="s">
        <v>75</v>
      </c>
      <c r="G18" s="36" t="s">
        <v>29</v>
      </c>
      <c r="H18" s="37">
        <v>2014</v>
      </c>
      <c r="I18" s="38" t="s">
        <v>30</v>
      </c>
      <c r="J18" s="39" t="s">
        <v>31</v>
      </c>
      <c r="K18" s="40" t="s">
        <v>32</v>
      </c>
      <c r="L18" s="38" t="s">
        <v>33</v>
      </c>
      <c r="M18" s="41">
        <v>12</v>
      </c>
      <c r="N18" s="42">
        <f t="shared" si="0"/>
        <v>180.07</v>
      </c>
      <c r="O18" s="43"/>
    </row>
    <row r="19" spans="1:15" ht="12.75" x14ac:dyDescent="0.2">
      <c r="A19" s="32">
        <v>191540</v>
      </c>
      <c r="B19" s="33" t="s">
        <v>76</v>
      </c>
      <c r="C19" s="51" t="s">
        <v>77</v>
      </c>
      <c r="D19" s="34"/>
      <c r="E19" s="35" t="s">
        <v>78</v>
      </c>
      <c r="F19" s="46" t="s">
        <v>79</v>
      </c>
      <c r="G19" s="36" t="s">
        <v>29</v>
      </c>
      <c r="H19" s="37">
        <v>2014</v>
      </c>
      <c r="I19" s="38" t="s">
        <v>47</v>
      </c>
      <c r="J19" s="39" t="s">
        <v>31</v>
      </c>
      <c r="K19" s="40" t="s">
        <v>32</v>
      </c>
      <c r="L19" s="38" t="s">
        <v>33</v>
      </c>
      <c r="M19" s="41">
        <v>12</v>
      </c>
      <c r="N19" s="42">
        <f t="shared" si="0"/>
        <v>180.07</v>
      </c>
      <c r="O19" s="43"/>
    </row>
    <row r="20" spans="1:15" ht="12.75" x14ac:dyDescent="0.2">
      <c r="A20" s="32">
        <v>191629</v>
      </c>
      <c r="B20" s="33" t="s">
        <v>80</v>
      </c>
      <c r="C20" s="51" t="s">
        <v>81</v>
      </c>
      <c r="D20" s="34"/>
      <c r="E20" s="35" t="s">
        <v>82</v>
      </c>
      <c r="F20" s="36" t="s">
        <v>83</v>
      </c>
      <c r="G20" s="36" t="s">
        <v>29</v>
      </c>
      <c r="H20" s="37">
        <v>2014</v>
      </c>
      <c r="I20" s="38" t="s">
        <v>38</v>
      </c>
      <c r="J20" s="39" t="s">
        <v>31</v>
      </c>
      <c r="K20" s="40" t="s">
        <v>32</v>
      </c>
      <c r="L20" s="38" t="s">
        <v>33</v>
      </c>
      <c r="M20" s="41">
        <v>12</v>
      </c>
      <c r="N20" s="42">
        <f t="shared" si="0"/>
        <v>180.07</v>
      </c>
      <c r="O20" s="43"/>
    </row>
    <row r="21" spans="1:15" ht="12.75" x14ac:dyDescent="0.2">
      <c r="A21" s="32">
        <v>191630</v>
      </c>
      <c r="B21" s="33" t="s">
        <v>84</v>
      </c>
      <c r="C21" s="51" t="s">
        <v>85</v>
      </c>
      <c r="D21" s="34"/>
      <c r="E21" s="35" t="s">
        <v>27</v>
      </c>
      <c r="F21" s="36" t="s">
        <v>86</v>
      </c>
      <c r="G21" s="36" t="s">
        <v>29</v>
      </c>
      <c r="H21" s="37">
        <v>2014</v>
      </c>
      <c r="I21" s="38" t="s">
        <v>47</v>
      </c>
      <c r="J21" s="39" t="s">
        <v>31</v>
      </c>
      <c r="K21" s="40" t="s">
        <v>32</v>
      </c>
      <c r="L21" s="38" t="s">
        <v>33</v>
      </c>
      <c r="M21" s="41">
        <v>12</v>
      </c>
      <c r="N21" s="42">
        <f t="shared" si="0"/>
        <v>180.07</v>
      </c>
      <c r="O21" s="43"/>
    </row>
    <row r="22" spans="1:15" ht="14.25" customHeight="1" x14ac:dyDescent="0.2">
      <c r="A22" s="27"/>
      <c r="B22" s="28"/>
      <c r="C22" s="50"/>
      <c r="D22" s="29"/>
      <c r="E22" s="29" t="s">
        <v>87</v>
      </c>
      <c r="F22" s="30"/>
      <c r="G22" s="30"/>
      <c r="H22" s="30"/>
      <c r="I22" s="30"/>
      <c r="J22" s="30"/>
      <c r="K22" s="30"/>
      <c r="L22" s="30"/>
      <c r="M22" s="30"/>
      <c r="N22" s="30"/>
      <c r="O22" s="31"/>
    </row>
    <row r="23" spans="1:15" ht="12.75" x14ac:dyDescent="0.2">
      <c r="A23" s="32">
        <v>191869</v>
      </c>
      <c r="B23" s="33" t="s">
        <v>88</v>
      </c>
      <c r="C23" s="51" t="s">
        <v>89</v>
      </c>
      <c r="D23" s="34"/>
      <c r="E23" s="35" t="s">
        <v>90</v>
      </c>
      <c r="F23" s="45" t="s">
        <v>91</v>
      </c>
      <c r="G23" s="36" t="s">
        <v>29</v>
      </c>
      <c r="H23" s="37">
        <v>2019</v>
      </c>
      <c r="I23" s="38" t="s">
        <v>92</v>
      </c>
      <c r="J23" s="39" t="s">
        <v>31</v>
      </c>
      <c r="K23" s="40" t="s">
        <v>32</v>
      </c>
      <c r="L23" s="38" t="s">
        <v>33</v>
      </c>
      <c r="M23" s="41">
        <v>14</v>
      </c>
      <c r="N23" s="42">
        <f>300.08*(1-$O$4/100)</f>
        <v>300.08</v>
      </c>
      <c r="O23" s="43"/>
    </row>
    <row r="24" spans="1:15" ht="12.75" x14ac:dyDescent="0.2">
      <c r="A24" s="32">
        <v>191461</v>
      </c>
      <c r="B24" s="33" t="s">
        <v>93</v>
      </c>
      <c r="C24" s="51" t="s">
        <v>94</v>
      </c>
      <c r="D24" s="34"/>
      <c r="E24" s="35" t="s">
        <v>95</v>
      </c>
      <c r="F24" s="45" t="s">
        <v>96</v>
      </c>
      <c r="G24" s="36" t="s">
        <v>29</v>
      </c>
      <c r="H24" s="37">
        <v>2015</v>
      </c>
      <c r="I24" s="38" t="s">
        <v>30</v>
      </c>
      <c r="J24" s="39" t="s">
        <v>31</v>
      </c>
      <c r="K24" s="40" t="s">
        <v>32</v>
      </c>
      <c r="L24" s="38" t="s">
        <v>33</v>
      </c>
      <c r="M24" s="41">
        <v>12</v>
      </c>
      <c r="N24" s="42">
        <f>230.01*(1-$O$4/100)</f>
        <v>230.01</v>
      </c>
      <c r="O24" s="43"/>
    </row>
    <row r="25" spans="1:15" ht="12.75" x14ac:dyDescent="0.2">
      <c r="A25" s="32">
        <v>191607</v>
      </c>
      <c r="B25" s="33" t="s">
        <v>97</v>
      </c>
      <c r="C25" s="51" t="s">
        <v>98</v>
      </c>
      <c r="D25" s="34"/>
      <c r="E25" s="35" t="s">
        <v>99</v>
      </c>
      <c r="F25" s="45" t="s">
        <v>100</v>
      </c>
      <c r="G25" s="36" t="s">
        <v>29</v>
      </c>
      <c r="H25" s="37">
        <v>2020</v>
      </c>
      <c r="I25" s="38" t="s">
        <v>30</v>
      </c>
      <c r="J25" s="39" t="s">
        <v>31</v>
      </c>
      <c r="K25" s="40" t="s">
        <v>32</v>
      </c>
      <c r="L25" s="38" t="s">
        <v>33</v>
      </c>
      <c r="M25" s="41">
        <v>16</v>
      </c>
      <c r="N25" s="42">
        <f>260.04*(1-$O$4/100)</f>
        <v>260.04000000000002</v>
      </c>
      <c r="O25" s="43"/>
    </row>
    <row r="26" spans="1:15" ht="12.75" x14ac:dyDescent="0.2">
      <c r="A26" s="32">
        <v>191575</v>
      </c>
      <c r="B26" s="33" t="s">
        <v>101</v>
      </c>
      <c r="C26" s="51" t="s">
        <v>102</v>
      </c>
      <c r="D26" s="34"/>
      <c r="E26" s="35" t="s">
        <v>103</v>
      </c>
      <c r="F26" s="45" t="s">
        <v>104</v>
      </c>
      <c r="G26" s="36" t="s">
        <v>29</v>
      </c>
      <c r="H26" s="37">
        <v>2018</v>
      </c>
      <c r="I26" s="38" t="s">
        <v>30</v>
      </c>
      <c r="J26" s="39" t="s">
        <v>31</v>
      </c>
      <c r="K26" s="40" t="s">
        <v>32</v>
      </c>
      <c r="L26" s="38" t="s">
        <v>33</v>
      </c>
      <c r="M26" s="41">
        <v>16</v>
      </c>
      <c r="N26" s="42">
        <f>260.04*(1-$O$4/100)</f>
        <v>260.04000000000002</v>
      </c>
      <c r="O26" s="43"/>
    </row>
    <row r="27" spans="1:15" ht="12.75" x14ac:dyDescent="0.2">
      <c r="A27" s="32">
        <v>191873</v>
      </c>
      <c r="B27" s="33" t="s">
        <v>105</v>
      </c>
      <c r="C27" s="51" t="s">
        <v>106</v>
      </c>
      <c r="D27" s="34"/>
      <c r="E27" s="35" t="s">
        <v>107</v>
      </c>
      <c r="F27" s="45" t="s">
        <v>108</v>
      </c>
      <c r="G27" s="36" t="s">
        <v>29</v>
      </c>
      <c r="H27" s="37">
        <v>2020</v>
      </c>
      <c r="I27" s="38" t="s">
        <v>109</v>
      </c>
      <c r="J27" s="39" t="s">
        <v>31</v>
      </c>
      <c r="K27" s="40" t="s">
        <v>32</v>
      </c>
      <c r="L27" s="38" t="s">
        <v>33</v>
      </c>
      <c r="M27" s="41">
        <v>12</v>
      </c>
      <c r="N27" s="42">
        <f>350.02*(1-$O$4/100)</f>
        <v>350.02</v>
      </c>
      <c r="O27" s="43"/>
    </row>
    <row r="28" spans="1:15" ht="12.75" x14ac:dyDescent="0.2">
      <c r="A28" s="32">
        <v>191465</v>
      </c>
      <c r="B28" s="33" t="s">
        <v>110</v>
      </c>
      <c r="C28" s="51" t="s">
        <v>111</v>
      </c>
      <c r="D28" s="34"/>
      <c r="E28" s="35" t="s">
        <v>112</v>
      </c>
      <c r="F28" s="45" t="s">
        <v>113</v>
      </c>
      <c r="G28" s="36" t="s">
        <v>29</v>
      </c>
      <c r="H28" s="37">
        <v>2017</v>
      </c>
      <c r="I28" s="38" t="s">
        <v>30</v>
      </c>
      <c r="J28" s="39" t="s">
        <v>31</v>
      </c>
      <c r="K28" s="40" t="s">
        <v>32</v>
      </c>
      <c r="L28" s="38" t="s">
        <v>33</v>
      </c>
      <c r="M28" s="41">
        <v>12</v>
      </c>
      <c r="N28" s="42">
        <f>230.01*(1-$O$4/100)</f>
        <v>230.01</v>
      </c>
      <c r="O28" s="43"/>
    </row>
    <row r="29" spans="1:15" ht="12.75" x14ac:dyDescent="0.2">
      <c r="A29" s="32">
        <v>191872</v>
      </c>
      <c r="B29" s="33" t="s">
        <v>114</v>
      </c>
      <c r="C29" s="51" t="s">
        <v>115</v>
      </c>
      <c r="D29" s="44" t="s">
        <v>116</v>
      </c>
      <c r="E29" s="35" t="s">
        <v>117</v>
      </c>
      <c r="F29" s="45" t="s">
        <v>118</v>
      </c>
      <c r="G29" s="36" t="s">
        <v>29</v>
      </c>
      <c r="H29" s="37">
        <v>2020</v>
      </c>
      <c r="I29" s="38" t="s">
        <v>119</v>
      </c>
      <c r="J29" s="39" t="s">
        <v>31</v>
      </c>
      <c r="K29" s="40" t="s">
        <v>32</v>
      </c>
      <c r="L29" s="38" t="s">
        <v>33</v>
      </c>
      <c r="M29" s="41">
        <v>8</v>
      </c>
      <c r="N29" s="42">
        <f>400.07*(1-$O$4/100)</f>
        <v>400.07</v>
      </c>
      <c r="O29" s="43"/>
    </row>
    <row r="30" spans="1:15" ht="12.75" x14ac:dyDescent="0.2">
      <c r="A30" s="32">
        <v>191777</v>
      </c>
      <c r="B30" s="33" t="s">
        <v>120</v>
      </c>
      <c r="C30" s="51" t="s">
        <v>121</v>
      </c>
      <c r="D30" s="34"/>
      <c r="E30" s="35" t="s">
        <v>122</v>
      </c>
      <c r="F30" s="36" t="s">
        <v>123</v>
      </c>
      <c r="G30" s="36" t="s">
        <v>29</v>
      </c>
      <c r="H30" s="37">
        <v>2014</v>
      </c>
      <c r="I30" s="38" t="s">
        <v>30</v>
      </c>
      <c r="J30" s="39" t="s">
        <v>31</v>
      </c>
      <c r="K30" s="40" t="s">
        <v>32</v>
      </c>
      <c r="L30" s="38" t="s">
        <v>33</v>
      </c>
      <c r="M30" s="41">
        <v>12</v>
      </c>
      <c r="N30" s="42">
        <f>230.01*(1-$O$4/100)</f>
        <v>230.01</v>
      </c>
      <c r="O30" s="43"/>
    </row>
    <row r="31" spans="1:15" ht="12.75" x14ac:dyDescent="0.2">
      <c r="A31" s="32">
        <v>191559</v>
      </c>
      <c r="B31" s="33" t="s">
        <v>124</v>
      </c>
      <c r="C31" s="51" t="s">
        <v>125</v>
      </c>
      <c r="D31" s="34"/>
      <c r="E31" s="35" t="s">
        <v>126</v>
      </c>
      <c r="F31" s="45" t="s">
        <v>127</v>
      </c>
      <c r="G31" s="36" t="s">
        <v>29</v>
      </c>
      <c r="H31" s="37">
        <v>2017</v>
      </c>
      <c r="I31" s="38" t="s">
        <v>30</v>
      </c>
      <c r="J31" s="39" t="s">
        <v>31</v>
      </c>
      <c r="K31" s="40" t="s">
        <v>32</v>
      </c>
      <c r="L31" s="38" t="s">
        <v>33</v>
      </c>
      <c r="M31" s="41">
        <v>16</v>
      </c>
      <c r="N31" s="42">
        <f>230.01*(1-$O$4/100)</f>
        <v>230.01</v>
      </c>
      <c r="O31" s="43"/>
    </row>
    <row r="32" spans="1:15" ht="12.75" x14ac:dyDescent="0.2">
      <c r="A32" s="32">
        <v>191771</v>
      </c>
      <c r="B32" s="33" t="s">
        <v>128</v>
      </c>
      <c r="C32" s="51" t="s">
        <v>129</v>
      </c>
      <c r="D32" s="34"/>
      <c r="E32" s="35" t="s">
        <v>95</v>
      </c>
      <c r="F32" s="36" t="s">
        <v>130</v>
      </c>
      <c r="G32" s="36" t="s">
        <v>29</v>
      </c>
      <c r="H32" s="37">
        <v>2014</v>
      </c>
      <c r="I32" s="38" t="s">
        <v>30</v>
      </c>
      <c r="J32" s="39" t="s">
        <v>31</v>
      </c>
      <c r="K32" s="40" t="s">
        <v>32</v>
      </c>
      <c r="L32" s="38" t="s">
        <v>33</v>
      </c>
      <c r="M32" s="41">
        <v>12</v>
      </c>
      <c r="N32" s="42">
        <f>230.01*(1-$O$4/100)</f>
        <v>230.01</v>
      </c>
      <c r="O32" s="43"/>
    </row>
    <row r="33" spans="1:15" ht="12.75" x14ac:dyDescent="0.2">
      <c r="A33" s="32">
        <v>191778</v>
      </c>
      <c r="B33" s="33" t="s">
        <v>131</v>
      </c>
      <c r="C33" s="51" t="s">
        <v>132</v>
      </c>
      <c r="D33" s="34"/>
      <c r="E33" s="35" t="s">
        <v>95</v>
      </c>
      <c r="F33" s="36" t="s">
        <v>133</v>
      </c>
      <c r="G33" s="36" t="s">
        <v>29</v>
      </c>
      <c r="H33" s="37">
        <v>2014</v>
      </c>
      <c r="I33" s="38" t="s">
        <v>30</v>
      </c>
      <c r="J33" s="39" t="s">
        <v>31</v>
      </c>
      <c r="K33" s="40" t="s">
        <v>32</v>
      </c>
      <c r="L33" s="38" t="s">
        <v>33</v>
      </c>
      <c r="M33" s="41">
        <v>12</v>
      </c>
      <c r="N33" s="42">
        <f>230.01*(1-$O$4/100)</f>
        <v>230.01</v>
      </c>
      <c r="O33" s="43"/>
    </row>
    <row r="34" spans="1:15" ht="12.75" x14ac:dyDescent="0.2">
      <c r="A34" s="32">
        <v>191627</v>
      </c>
      <c r="B34" s="33" t="s">
        <v>134</v>
      </c>
      <c r="C34" s="51" t="s">
        <v>135</v>
      </c>
      <c r="D34" s="34"/>
      <c r="E34" s="35" t="s">
        <v>136</v>
      </c>
      <c r="F34" s="36" t="s">
        <v>137</v>
      </c>
      <c r="G34" s="36" t="s">
        <v>29</v>
      </c>
      <c r="H34" s="37">
        <v>2014</v>
      </c>
      <c r="I34" s="38" t="s">
        <v>109</v>
      </c>
      <c r="J34" s="39" t="s">
        <v>31</v>
      </c>
      <c r="K34" s="40" t="s">
        <v>32</v>
      </c>
      <c r="L34" s="38" t="s">
        <v>33</v>
      </c>
      <c r="M34" s="41">
        <v>12</v>
      </c>
      <c r="N34" s="42">
        <f>230.01*(1-$O$4/100)</f>
        <v>230.01</v>
      </c>
      <c r="O34" s="43"/>
    </row>
    <row r="35" spans="1:15" ht="12.75" x14ac:dyDescent="0.2">
      <c r="A35" s="32">
        <v>191789</v>
      </c>
      <c r="B35" s="33" t="s">
        <v>138</v>
      </c>
      <c r="C35" s="51" t="s">
        <v>139</v>
      </c>
      <c r="D35" s="34"/>
      <c r="E35" s="35" t="s">
        <v>140</v>
      </c>
      <c r="F35" s="45" t="s">
        <v>141</v>
      </c>
      <c r="G35" s="36" t="s">
        <v>29</v>
      </c>
      <c r="H35" s="37">
        <v>2019</v>
      </c>
      <c r="I35" s="38" t="s">
        <v>30</v>
      </c>
      <c r="J35" s="39" t="s">
        <v>31</v>
      </c>
      <c r="K35" s="40" t="s">
        <v>32</v>
      </c>
      <c r="L35" s="38" t="s">
        <v>33</v>
      </c>
      <c r="M35" s="41">
        <v>16</v>
      </c>
      <c r="N35" s="42">
        <f>260.04*(1-$O$4/100)</f>
        <v>260.04000000000002</v>
      </c>
      <c r="O35" s="43"/>
    </row>
    <row r="36" spans="1:15" ht="12.75" x14ac:dyDescent="0.2">
      <c r="A36" s="32">
        <v>191576</v>
      </c>
      <c r="B36" s="33" t="s">
        <v>142</v>
      </c>
      <c r="C36" s="51" t="s">
        <v>143</v>
      </c>
      <c r="D36" s="34"/>
      <c r="E36" s="35" t="s">
        <v>144</v>
      </c>
      <c r="F36" s="45" t="s">
        <v>145</v>
      </c>
      <c r="G36" s="36" t="s">
        <v>29</v>
      </c>
      <c r="H36" s="37">
        <v>2014</v>
      </c>
      <c r="I36" s="38" t="s">
        <v>30</v>
      </c>
      <c r="J36" s="39" t="s">
        <v>31</v>
      </c>
      <c r="K36" s="40" t="s">
        <v>32</v>
      </c>
      <c r="L36" s="38" t="s">
        <v>33</v>
      </c>
      <c r="M36" s="41">
        <v>12</v>
      </c>
      <c r="N36" s="42">
        <f>230.01*(1-$O$4/100)</f>
        <v>230.01</v>
      </c>
      <c r="O36" s="43"/>
    </row>
    <row r="37" spans="1:15" ht="12.75" x14ac:dyDescent="0.2">
      <c r="A37" s="32">
        <v>191610</v>
      </c>
      <c r="B37" s="33" t="s">
        <v>146</v>
      </c>
      <c r="C37" s="51" t="s">
        <v>147</v>
      </c>
      <c r="D37" s="34"/>
      <c r="E37" s="35" t="s">
        <v>148</v>
      </c>
      <c r="F37" s="45" t="s">
        <v>149</v>
      </c>
      <c r="G37" s="36" t="s">
        <v>29</v>
      </c>
      <c r="H37" s="37">
        <v>2013</v>
      </c>
      <c r="I37" s="38" t="s">
        <v>30</v>
      </c>
      <c r="J37" s="39" t="s">
        <v>31</v>
      </c>
      <c r="K37" s="40" t="s">
        <v>150</v>
      </c>
      <c r="L37" s="38" t="s">
        <v>33</v>
      </c>
      <c r="M37" s="41">
        <v>12</v>
      </c>
      <c r="N37" s="42">
        <f>230.01*(1-$O$4/100)</f>
        <v>230.01</v>
      </c>
      <c r="O37" s="43"/>
    </row>
    <row r="38" spans="1:15" ht="12.75" x14ac:dyDescent="0.2">
      <c r="A38" s="32">
        <v>191618</v>
      </c>
      <c r="B38" s="33" t="s">
        <v>151</v>
      </c>
      <c r="C38" s="51" t="s">
        <v>152</v>
      </c>
      <c r="D38" s="34"/>
      <c r="E38" s="35" t="s">
        <v>153</v>
      </c>
      <c r="F38" s="45" t="s">
        <v>154</v>
      </c>
      <c r="G38" s="36" t="s">
        <v>29</v>
      </c>
      <c r="H38" s="37">
        <v>2014</v>
      </c>
      <c r="I38" s="38" t="s">
        <v>30</v>
      </c>
      <c r="J38" s="39" t="s">
        <v>31</v>
      </c>
      <c r="K38" s="40" t="s">
        <v>32</v>
      </c>
      <c r="L38" s="38" t="s">
        <v>33</v>
      </c>
      <c r="M38" s="41">
        <v>12</v>
      </c>
      <c r="N38" s="42">
        <f>230.01*(1-$O$4/100)</f>
        <v>230.01</v>
      </c>
      <c r="O38" s="43"/>
    </row>
    <row r="39" spans="1:15" ht="12.75" x14ac:dyDescent="0.2">
      <c r="A39" s="32">
        <v>191621</v>
      </c>
      <c r="B39" s="33" t="s">
        <v>155</v>
      </c>
      <c r="C39" s="51" t="s">
        <v>156</v>
      </c>
      <c r="D39" s="34"/>
      <c r="E39" s="35" t="s">
        <v>157</v>
      </c>
      <c r="F39" s="36" t="s">
        <v>158</v>
      </c>
      <c r="G39" s="36" t="s">
        <v>29</v>
      </c>
      <c r="H39" s="37">
        <v>2014</v>
      </c>
      <c r="I39" s="38" t="s">
        <v>30</v>
      </c>
      <c r="J39" s="39" t="s">
        <v>31</v>
      </c>
      <c r="K39" s="40" t="s">
        <v>32</v>
      </c>
      <c r="L39" s="38" t="s">
        <v>33</v>
      </c>
      <c r="M39" s="41">
        <v>12</v>
      </c>
      <c r="N39" s="42">
        <f>230.01*(1-$O$4/100)</f>
        <v>230.01</v>
      </c>
      <c r="O39" s="43"/>
    </row>
    <row r="40" spans="1:15" ht="12.75" x14ac:dyDescent="0.2">
      <c r="A40" s="32">
        <v>191464</v>
      </c>
      <c r="B40" s="33" t="s">
        <v>159</v>
      </c>
      <c r="C40" s="51" t="s">
        <v>160</v>
      </c>
      <c r="D40" s="34"/>
      <c r="E40" s="35" t="s">
        <v>161</v>
      </c>
      <c r="F40" s="45" t="s">
        <v>162</v>
      </c>
      <c r="G40" s="36" t="s">
        <v>29</v>
      </c>
      <c r="H40" s="37">
        <v>2017</v>
      </c>
      <c r="I40" s="38" t="s">
        <v>109</v>
      </c>
      <c r="J40" s="39" t="s">
        <v>31</v>
      </c>
      <c r="K40" s="40" t="s">
        <v>32</v>
      </c>
      <c r="L40" s="38" t="s">
        <v>33</v>
      </c>
      <c r="M40" s="41">
        <v>16</v>
      </c>
      <c r="N40" s="42">
        <f>270.05*(1-$O$4/100)</f>
        <v>270.05</v>
      </c>
      <c r="O40" s="43"/>
    </row>
    <row r="41" spans="1:15" ht="12.75" x14ac:dyDescent="0.2">
      <c r="A41" s="32">
        <v>191634</v>
      </c>
      <c r="B41" s="33" t="s">
        <v>163</v>
      </c>
      <c r="C41" s="51" t="s">
        <v>164</v>
      </c>
      <c r="D41" s="34"/>
      <c r="E41" s="35" t="s">
        <v>165</v>
      </c>
      <c r="F41" s="45" t="s">
        <v>166</v>
      </c>
      <c r="G41" s="36" t="s">
        <v>29</v>
      </c>
      <c r="H41" s="37">
        <v>2017</v>
      </c>
      <c r="I41" s="38" t="s">
        <v>30</v>
      </c>
      <c r="J41" s="39" t="s">
        <v>31</v>
      </c>
      <c r="K41" s="40" t="s">
        <v>32</v>
      </c>
      <c r="L41" s="38" t="s">
        <v>33</v>
      </c>
      <c r="M41" s="41">
        <v>12</v>
      </c>
      <c r="N41" s="42">
        <f t="shared" ref="N41:N49" si="1">230.01*(1-$O$4/100)</f>
        <v>230.01</v>
      </c>
      <c r="O41" s="43"/>
    </row>
    <row r="42" spans="1:15" ht="12.75" x14ac:dyDescent="0.2">
      <c r="A42" s="32">
        <v>191826</v>
      </c>
      <c r="B42" s="33" t="s">
        <v>167</v>
      </c>
      <c r="C42" s="51" t="s">
        <v>168</v>
      </c>
      <c r="D42" s="34"/>
      <c r="E42" s="35" t="s">
        <v>169</v>
      </c>
      <c r="F42" s="45" t="s">
        <v>170</v>
      </c>
      <c r="G42" s="36" t="s">
        <v>29</v>
      </c>
      <c r="H42" s="37">
        <v>2017</v>
      </c>
      <c r="I42" s="38" t="s">
        <v>30</v>
      </c>
      <c r="J42" s="39" t="s">
        <v>31</v>
      </c>
      <c r="K42" s="40" t="s">
        <v>32</v>
      </c>
      <c r="L42" s="38" t="s">
        <v>33</v>
      </c>
      <c r="M42" s="41">
        <v>12</v>
      </c>
      <c r="N42" s="42">
        <f t="shared" si="1"/>
        <v>230.01</v>
      </c>
      <c r="O42" s="43"/>
    </row>
    <row r="43" spans="1:15" ht="12.75" x14ac:dyDescent="0.2">
      <c r="A43" s="32">
        <v>191617</v>
      </c>
      <c r="B43" s="33" t="s">
        <v>171</v>
      </c>
      <c r="C43" s="51" t="s">
        <v>172</v>
      </c>
      <c r="D43" s="34"/>
      <c r="E43" s="35" t="s">
        <v>173</v>
      </c>
      <c r="F43" s="45" t="s">
        <v>174</v>
      </c>
      <c r="G43" s="36" t="s">
        <v>29</v>
      </c>
      <c r="H43" s="37">
        <v>2014</v>
      </c>
      <c r="I43" s="38" t="s">
        <v>30</v>
      </c>
      <c r="J43" s="39" t="s">
        <v>31</v>
      </c>
      <c r="K43" s="40" t="s">
        <v>32</v>
      </c>
      <c r="L43" s="38" t="s">
        <v>33</v>
      </c>
      <c r="M43" s="41">
        <v>12</v>
      </c>
      <c r="N43" s="42">
        <f t="shared" si="1"/>
        <v>230.01</v>
      </c>
      <c r="O43" s="43"/>
    </row>
    <row r="44" spans="1:15" ht="12.75" x14ac:dyDescent="0.2">
      <c r="A44" s="32">
        <v>191581</v>
      </c>
      <c r="B44" s="33" t="s">
        <v>175</v>
      </c>
      <c r="C44" s="51" t="s">
        <v>176</v>
      </c>
      <c r="D44" s="34"/>
      <c r="E44" s="35" t="s">
        <v>177</v>
      </c>
      <c r="F44" s="45" t="s">
        <v>178</v>
      </c>
      <c r="G44" s="36" t="s">
        <v>29</v>
      </c>
      <c r="H44" s="37">
        <v>2017</v>
      </c>
      <c r="I44" s="38" t="s">
        <v>30</v>
      </c>
      <c r="J44" s="39" t="s">
        <v>31</v>
      </c>
      <c r="K44" s="40" t="s">
        <v>32</v>
      </c>
      <c r="L44" s="38" t="s">
        <v>33</v>
      </c>
      <c r="M44" s="41">
        <v>16</v>
      </c>
      <c r="N44" s="42">
        <f t="shared" si="1"/>
        <v>230.01</v>
      </c>
      <c r="O44" s="43"/>
    </row>
    <row r="45" spans="1:15" ht="12.75" x14ac:dyDescent="0.2">
      <c r="A45" s="32">
        <v>191450</v>
      </c>
      <c r="B45" s="33" t="s">
        <v>179</v>
      </c>
      <c r="C45" s="51" t="s">
        <v>180</v>
      </c>
      <c r="D45" s="34"/>
      <c r="E45" s="35" t="s">
        <v>181</v>
      </c>
      <c r="F45" s="45" t="s">
        <v>182</v>
      </c>
      <c r="G45" s="36" t="s">
        <v>29</v>
      </c>
      <c r="H45" s="37">
        <v>2013</v>
      </c>
      <c r="I45" s="38" t="s">
        <v>183</v>
      </c>
      <c r="J45" s="39" t="s">
        <v>31</v>
      </c>
      <c r="K45" s="40" t="s">
        <v>32</v>
      </c>
      <c r="L45" s="38" t="s">
        <v>33</v>
      </c>
      <c r="M45" s="41">
        <v>12</v>
      </c>
      <c r="N45" s="42">
        <f t="shared" si="1"/>
        <v>230.01</v>
      </c>
      <c r="O45" s="43"/>
    </row>
    <row r="46" spans="1:15" ht="12.75" x14ac:dyDescent="0.2">
      <c r="A46" s="32">
        <v>191784</v>
      </c>
      <c r="B46" s="33" t="s">
        <v>184</v>
      </c>
      <c r="C46" s="51" t="s">
        <v>185</v>
      </c>
      <c r="D46" s="34"/>
      <c r="E46" s="35" t="s">
        <v>186</v>
      </c>
      <c r="F46" s="36" t="s">
        <v>187</v>
      </c>
      <c r="G46" s="36" t="s">
        <v>29</v>
      </c>
      <c r="H46" s="37">
        <v>2014</v>
      </c>
      <c r="I46" s="38" t="s">
        <v>30</v>
      </c>
      <c r="J46" s="39" t="s">
        <v>31</v>
      </c>
      <c r="K46" s="40" t="s">
        <v>32</v>
      </c>
      <c r="L46" s="38" t="s">
        <v>33</v>
      </c>
      <c r="M46" s="41">
        <v>12</v>
      </c>
      <c r="N46" s="42">
        <f t="shared" si="1"/>
        <v>230.01</v>
      </c>
      <c r="O46" s="43"/>
    </row>
    <row r="47" spans="1:15" ht="12.75" x14ac:dyDescent="0.2">
      <c r="A47" s="32">
        <v>191595</v>
      </c>
      <c r="B47" s="33" t="s">
        <v>188</v>
      </c>
      <c r="C47" s="51" t="s">
        <v>189</v>
      </c>
      <c r="D47" s="34"/>
      <c r="E47" s="35" t="s">
        <v>190</v>
      </c>
      <c r="F47" s="46" t="s">
        <v>191</v>
      </c>
      <c r="G47" s="36" t="s">
        <v>29</v>
      </c>
      <c r="H47" s="37">
        <v>2013</v>
      </c>
      <c r="I47" s="38" t="s">
        <v>30</v>
      </c>
      <c r="J47" s="39" t="s">
        <v>31</v>
      </c>
      <c r="K47" s="40" t="s">
        <v>32</v>
      </c>
      <c r="L47" s="38" t="s">
        <v>33</v>
      </c>
      <c r="M47" s="41">
        <v>12</v>
      </c>
      <c r="N47" s="42">
        <f t="shared" si="1"/>
        <v>230.01</v>
      </c>
      <c r="O47" s="43"/>
    </row>
    <row r="48" spans="1:15" ht="12.75" x14ac:dyDescent="0.2">
      <c r="A48" s="32">
        <v>191597</v>
      </c>
      <c r="B48" s="33" t="s">
        <v>192</v>
      </c>
      <c r="C48" s="51" t="s">
        <v>193</v>
      </c>
      <c r="D48" s="34"/>
      <c r="E48" s="35" t="s">
        <v>194</v>
      </c>
      <c r="F48" s="46" t="s">
        <v>195</v>
      </c>
      <c r="G48" s="36" t="s">
        <v>29</v>
      </c>
      <c r="H48" s="37">
        <v>2013</v>
      </c>
      <c r="I48" s="38" t="s">
        <v>30</v>
      </c>
      <c r="J48" s="39" t="s">
        <v>31</v>
      </c>
      <c r="K48" s="40" t="s">
        <v>32</v>
      </c>
      <c r="L48" s="38" t="s">
        <v>33</v>
      </c>
      <c r="M48" s="41">
        <v>12</v>
      </c>
      <c r="N48" s="42">
        <f t="shared" si="1"/>
        <v>230.01</v>
      </c>
      <c r="O48" s="43"/>
    </row>
    <row r="49" spans="1:15" ht="12.75" x14ac:dyDescent="0.2">
      <c r="A49" s="32">
        <v>191831</v>
      </c>
      <c r="B49" s="33" t="s">
        <v>196</v>
      </c>
      <c r="C49" s="51" t="s">
        <v>197</v>
      </c>
      <c r="D49" s="34"/>
      <c r="E49" s="35" t="s">
        <v>198</v>
      </c>
      <c r="F49" s="36" t="s">
        <v>199</v>
      </c>
      <c r="G49" s="36" t="s">
        <v>29</v>
      </c>
      <c r="H49" s="37">
        <v>2018</v>
      </c>
      <c r="I49" s="38" t="s">
        <v>30</v>
      </c>
      <c r="J49" s="39" t="s">
        <v>31</v>
      </c>
      <c r="K49" s="40" t="s">
        <v>32</v>
      </c>
      <c r="L49" s="38" t="s">
        <v>33</v>
      </c>
      <c r="M49" s="41">
        <v>12</v>
      </c>
      <c r="N49" s="42">
        <f t="shared" si="1"/>
        <v>230.01</v>
      </c>
      <c r="O49" s="43"/>
    </row>
    <row r="50" spans="1:15" ht="12.75" x14ac:dyDescent="0.2">
      <c r="A50" s="32">
        <v>191848</v>
      </c>
      <c r="B50" s="33" t="s">
        <v>200</v>
      </c>
      <c r="C50" s="51" t="s">
        <v>201</v>
      </c>
      <c r="D50" s="34"/>
      <c r="E50" s="35" t="s">
        <v>202</v>
      </c>
      <c r="F50" s="45" t="s">
        <v>203</v>
      </c>
      <c r="G50" s="36" t="s">
        <v>29</v>
      </c>
      <c r="H50" s="37">
        <v>2019</v>
      </c>
      <c r="I50" s="38" t="s">
        <v>92</v>
      </c>
      <c r="J50" s="39" t="s">
        <v>31</v>
      </c>
      <c r="K50" s="40" t="s">
        <v>32</v>
      </c>
      <c r="L50" s="38" t="s">
        <v>33</v>
      </c>
      <c r="M50" s="41">
        <v>16</v>
      </c>
      <c r="N50" s="42">
        <f>300.08*(1-$O$4/100)</f>
        <v>300.08</v>
      </c>
      <c r="O50" s="43"/>
    </row>
    <row r="51" spans="1:15" ht="12.75" x14ac:dyDescent="0.2">
      <c r="A51" s="32">
        <v>191453</v>
      </c>
      <c r="B51" s="33" t="s">
        <v>204</v>
      </c>
      <c r="C51" s="51" t="s">
        <v>205</v>
      </c>
      <c r="D51" s="34"/>
      <c r="E51" s="35" t="s">
        <v>206</v>
      </c>
      <c r="F51" s="45" t="s">
        <v>207</v>
      </c>
      <c r="G51" s="36" t="s">
        <v>29</v>
      </c>
      <c r="H51" s="37">
        <v>2012</v>
      </c>
      <c r="I51" s="38" t="s">
        <v>30</v>
      </c>
      <c r="J51" s="39" t="s">
        <v>31</v>
      </c>
      <c r="K51" s="40" t="s">
        <v>32</v>
      </c>
      <c r="L51" s="38" t="s">
        <v>33</v>
      </c>
      <c r="M51" s="41">
        <v>12</v>
      </c>
      <c r="N51" s="42">
        <f>230.01*(1-$O$4/100)</f>
        <v>230.01</v>
      </c>
      <c r="O51" s="43"/>
    </row>
    <row r="52" spans="1:15" ht="12.75" x14ac:dyDescent="0.2">
      <c r="A52" s="32">
        <v>191512</v>
      </c>
      <c r="B52" s="33" t="s">
        <v>208</v>
      </c>
      <c r="C52" s="51" t="s">
        <v>209</v>
      </c>
      <c r="D52" s="34"/>
      <c r="E52" s="35" t="s">
        <v>210</v>
      </c>
      <c r="F52" s="45" t="s">
        <v>211</v>
      </c>
      <c r="G52" s="36" t="s">
        <v>29</v>
      </c>
      <c r="H52" s="37">
        <v>2012</v>
      </c>
      <c r="I52" s="38" t="s">
        <v>30</v>
      </c>
      <c r="J52" s="39" t="s">
        <v>31</v>
      </c>
      <c r="K52" s="40" t="s">
        <v>32</v>
      </c>
      <c r="L52" s="38" t="s">
        <v>33</v>
      </c>
      <c r="M52" s="41">
        <v>12</v>
      </c>
      <c r="N52" s="42">
        <f>230.01*(1-$O$4/100)</f>
        <v>230.01</v>
      </c>
      <c r="O52" s="43"/>
    </row>
    <row r="53" spans="1:15" ht="12.75" x14ac:dyDescent="0.2">
      <c r="A53" s="32">
        <v>191782</v>
      </c>
      <c r="B53" s="33" t="s">
        <v>212</v>
      </c>
      <c r="C53" s="51" t="s">
        <v>213</v>
      </c>
      <c r="D53" s="34"/>
      <c r="E53" s="35" t="s">
        <v>214</v>
      </c>
      <c r="F53" s="36" t="s">
        <v>215</v>
      </c>
      <c r="G53" s="36" t="s">
        <v>29</v>
      </c>
      <c r="H53" s="37">
        <v>2014</v>
      </c>
      <c r="I53" s="38" t="s">
        <v>30</v>
      </c>
      <c r="J53" s="39" t="s">
        <v>31</v>
      </c>
      <c r="K53" s="40" t="s">
        <v>32</v>
      </c>
      <c r="L53" s="38" t="s">
        <v>33</v>
      </c>
      <c r="M53" s="41">
        <v>12</v>
      </c>
      <c r="N53" s="42">
        <f>230.01*(1-$O$4/100)</f>
        <v>230.01</v>
      </c>
      <c r="O53" s="43"/>
    </row>
    <row r="54" spans="1:15" ht="12.75" x14ac:dyDescent="0.2">
      <c r="A54" s="32">
        <v>191827</v>
      </c>
      <c r="B54" s="33" t="s">
        <v>216</v>
      </c>
      <c r="C54" s="51" t="s">
        <v>217</v>
      </c>
      <c r="D54" s="34"/>
      <c r="E54" s="35" t="s">
        <v>218</v>
      </c>
      <c r="F54" s="36" t="s">
        <v>219</v>
      </c>
      <c r="G54" s="36" t="s">
        <v>29</v>
      </c>
      <c r="H54" s="37">
        <v>2017</v>
      </c>
      <c r="I54" s="38" t="s">
        <v>30</v>
      </c>
      <c r="J54" s="39" t="s">
        <v>31</v>
      </c>
      <c r="K54" s="40" t="s">
        <v>32</v>
      </c>
      <c r="L54" s="38" t="s">
        <v>33</v>
      </c>
      <c r="M54" s="41">
        <v>12</v>
      </c>
      <c r="N54" s="42">
        <f>230.01*(1-$O$4/100)</f>
        <v>230.01</v>
      </c>
      <c r="O54" s="43"/>
    </row>
    <row r="55" spans="1:15" ht="12.75" x14ac:dyDescent="0.2">
      <c r="A55" s="32">
        <v>191625</v>
      </c>
      <c r="B55" s="33" t="s">
        <v>220</v>
      </c>
      <c r="C55" s="51" t="s">
        <v>221</v>
      </c>
      <c r="D55" s="44" t="s">
        <v>116</v>
      </c>
      <c r="E55" s="35" t="s">
        <v>136</v>
      </c>
      <c r="F55" s="45" t="s">
        <v>222</v>
      </c>
      <c r="G55" s="36" t="s">
        <v>29</v>
      </c>
      <c r="H55" s="37">
        <v>2018</v>
      </c>
      <c r="I55" s="38" t="s">
        <v>119</v>
      </c>
      <c r="J55" s="39" t="s">
        <v>31</v>
      </c>
      <c r="K55" s="40" t="s">
        <v>32</v>
      </c>
      <c r="L55" s="38" t="s">
        <v>33</v>
      </c>
      <c r="M55" s="41">
        <v>12</v>
      </c>
      <c r="N55" s="42">
        <f>350.02*(1-$O$4/100)</f>
        <v>350.02</v>
      </c>
      <c r="O55" s="43"/>
    </row>
    <row r="56" spans="1:15" ht="14.25" customHeight="1" x14ac:dyDescent="0.2">
      <c r="A56" s="27"/>
      <c r="B56" s="28"/>
      <c r="C56" s="50"/>
      <c r="D56" s="29"/>
      <c r="E56" s="29" t="s">
        <v>223</v>
      </c>
      <c r="F56" s="30"/>
      <c r="G56" s="30"/>
      <c r="H56" s="30"/>
      <c r="I56" s="30"/>
      <c r="J56" s="30"/>
      <c r="K56" s="30"/>
      <c r="L56" s="30"/>
      <c r="M56" s="30"/>
      <c r="N56" s="30"/>
      <c r="O56" s="31"/>
    </row>
    <row r="57" spans="1:15" ht="12.75" x14ac:dyDescent="0.2">
      <c r="A57" s="32">
        <v>191783</v>
      </c>
      <c r="B57" s="33" t="s">
        <v>224</v>
      </c>
      <c r="C57" s="51" t="s">
        <v>225</v>
      </c>
      <c r="D57" s="34"/>
      <c r="E57" s="35" t="s">
        <v>226</v>
      </c>
      <c r="F57" s="36" t="s">
        <v>227</v>
      </c>
      <c r="G57" s="36" t="s">
        <v>29</v>
      </c>
      <c r="H57" s="37">
        <v>2014</v>
      </c>
      <c r="I57" s="38" t="s">
        <v>92</v>
      </c>
      <c r="J57" s="39" t="s">
        <v>31</v>
      </c>
      <c r="K57" s="40" t="s">
        <v>228</v>
      </c>
      <c r="L57" s="38" t="s">
        <v>33</v>
      </c>
      <c r="M57" s="41">
        <v>12</v>
      </c>
      <c r="N57" s="42">
        <f t="shared" ref="N57:N80" si="2">350.02*(1-$O$4/100)</f>
        <v>350.02</v>
      </c>
      <c r="O57" s="43"/>
    </row>
    <row r="58" spans="1:15" ht="12.75" x14ac:dyDescent="0.2">
      <c r="A58" s="32">
        <v>191601</v>
      </c>
      <c r="B58" s="33" t="s">
        <v>229</v>
      </c>
      <c r="C58" s="51" t="s">
        <v>230</v>
      </c>
      <c r="D58" s="34"/>
      <c r="E58" s="35" t="s">
        <v>231</v>
      </c>
      <c r="F58" s="45" t="s">
        <v>232</v>
      </c>
      <c r="G58" s="36" t="s">
        <v>29</v>
      </c>
      <c r="H58" s="37">
        <v>2013</v>
      </c>
      <c r="I58" s="38" t="s">
        <v>30</v>
      </c>
      <c r="J58" s="39" t="s">
        <v>31</v>
      </c>
      <c r="K58" s="40" t="s">
        <v>228</v>
      </c>
      <c r="L58" s="38" t="s">
        <v>33</v>
      </c>
      <c r="M58" s="41">
        <v>12</v>
      </c>
      <c r="N58" s="42">
        <f t="shared" si="2"/>
        <v>350.02</v>
      </c>
      <c r="O58" s="43"/>
    </row>
    <row r="59" spans="1:15" ht="12.75" x14ac:dyDescent="0.2">
      <c r="A59" s="32">
        <v>191473</v>
      </c>
      <c r="B59" s="33" t="s">
        <v>233</v>
      </c>
      <c r="C59" s="51" t="s">
        <v>234</v>
      </c>
      <c r="D59" s="34"/>
      <c r="E59" s="35" t="s">
        <v>235</v>
      </c>
      <c r="F59" s="46" t="s">
        <v>236</v>
      </c>
      <c r="G59" s="36" t="s">
        <v>29</v>
      </c>
      <c r="H59" s="37">
        <v>2014</v>
      </c>
      <c r="I59" s="38" t="s">
        <v>92</v>
      </c>
      <c r="J59" s="39" t="s">
        <v>31</v>
      </c>
      <c r="K59" s="40" t="s">
        <v>228</v>
      </c>
      <c r="L59" s="38" t="s">
        <v>33</v>
      </c>
      <c r="M59" s="41">
        <v>12</v>
      </c>
      <c r="N59" s="42">
        <f t="shared" si="2"/>
        <v>350.02</v>
      </c>
      <c r="O59" s="43"/>
    </row>
    <row r="60" spans="1:15" ht="12.75" x14ac:dyDescent="0.2">
      <c r="A60" s="32">
        <v>191611</v>
      </c>
      <c r="B60" s="33" t="s">
        <v>237</v>
      </c>
      <c r="C60" s="51" t="s">
        <v>238</v>
      </c>
      <c r="D60" s="34"/>
      <c r="E60" s="35" t="s">
        <v>239</v>
      </c>
      <c r="F60" s="46" t="s">
        <v>240</v>
      </c>
      <c r="G60" s="36" t="s">
        <v>29</v>
      </c>
      <c r="H60" s="37">
        <v>2013</v>
      </c>
      <c r="I60" s="38" t="s">
        <v>92</v>
      </c>
      <c r="J60" s="39" t="s">
        <v>31</v>
      </c>
      <c r="K60" s="40" t="s">
        <v>228</v>
      </c>
      <c r="L60" s="38" t="s">
        <v>33</v>
      </c>
      <c r="M60" s="41">
        <v>12</v>
      </c>
      <c r="N60" s="42">
        <f t="shared" si="2"/>
        <v>350.02</v>
      </c>
      <c r="O60" s="43"/>
    </row>
    <row r="61" spans="1:15" ht="12.75" x14ac:dyDescent="0.2">
      <c r="A61" s="32">
        <v>191606</v>
      </c>
      <c r="B61" s="33" t="s">
        <v>241</v>
      </c>
      <c r="C61" s="51" t="s">
        <v>242</v>
      </c>
      <c r="D61" s="34"/>
      <c r="E61" s="35" t="s">
        <v>243</v>
      </c>
      <c r="F61" s="36" t="s">
        <v>244</v>
      </c>
      <c r="G61" s="36" t="s">
        <v>29</v>
      </c>
      <c r="H61" s="37">
        <v>2013</v>
      </c>
      <c r="I61" s="38" t="s">
        <v>183</v>
      </c>
      <c r="J61" s="39" t="s">
        <v>31</v>
      </c>
      <c r="K61" s="40" t="s">
        <v>228</v>
      </c>
      <c r="L61" s="38" t="s">
        <v>33</v>
      </c>
      <c r="M61" s="41">
        <v>12</v>
      </c>
      <c r="N61" s="42">
        <f t="shared" si="2"/>
        <v>350.02</v>
      </c>
      <c r="O61" s="43"/>
    </row>
    <row r="62" spans="1:15" ht="12.75" x14ac:dyDescent="0.2">
      <c r="A62" s="32">
        <v>191577</v>
      </c>
      <c r="B62" s="33" t="s">
        <v>245</v>
      </c>
      <c r="C62" s="51" t="s">
        <v>246</v>
      </c>
      <c r="D62" s="34"/>
      <c r="E62" s="35" t="s">
        <v>247</v>
      </c>
      <c r="F62" s="36" t="s">
        <v>248</v>
      </c>
      <c r="G62" s="36" t="s">
        <v>29</v>
      </c>
      <c r="H62" s="37">
        <v>2013</v>
      </c>
      <c r="I62" s="38" t="s">
        <v>92</v>
      </c>
      <c r="J62" s="39" t="s">
        <v>31</v>
      </c>
      <c r="K62" s="40" t="s">
        <v>228</v>
      </c>
      <c r="L62" s="38" t="s">
        <v>33</v>
      </c>
      <c r="M62" s="41">
        <v>12</v>
      </c>
      <c r="N62" s="42">
        <f t="shared" si="2"/>
        <v>350.02</v>
      </c>
      <c r="O62" s="43"/>
    </row>
    <row r="63" spans="1:15" ht="12.75" x14ac:dyDescent="0.2">
      <c r="A63" s="32">
        <v>191551</v>
      </c>
      <c r="B63" s="33" t="s">
        <v>249</v>
      </c>
      <c r="C63" s="51" t="s">
        <v>250</v>
      </c>
      <c r="D63" s="34"/>
      <c r="E63" s="35" t="s">
        <v>251</v>
      </c>
      <c r="F63" s="45" t="s">
        <v>252</v>
      </c>
      <c r="G63" s="36" t="s">
        <v>29</v>
      </c>
      <c r="H63" s="37">
        <v>2013</v>
      </c>
      <c r="I63" s="38" t="s">
        <v>92</v>
      </c>
      <c r="J63" s="39" t="s">
        <v>31</v>
      </c>
      <c r="K63" s="40" t="s">
        <v>228</v>
      </c>
      <c r="L63" s="38" t="s">
        <v>33</v>
      </c>
      <c r="M63" s="41">
        <v>12</v>
      </c>
      <c r="N63" s="42">
        <f t="shared" si="2"/>
        <v>350.02</v>
      </c>
      <c r="O63" s="43"/>
    </row>
    <row r="64" spans="1:15" ht="12.75" x14ac:dyDescent="0.2">
      <c r="A64" s="32">
        <v>191486</v>
      </c>
      <c r="B64" s="33" t="s">
        <v>253</v>
      </c>
      <c r="C64" s="51" t="s">
        <v>254</v>
      </c>
      <c r="D64" s="34"/>
      <c r="E64" s="35" t="s">
        <v>226</v>
      </c>
      <c r="F64" s="46" t="s">
        <v>255</v>
      </c>
      <c r="G64" s="36" t="s">
        <v>29</v>
      </c>
      <c r="H64" s="37">
        <v>2014</v>
      </c>
      <c r="I64" s="38" t="s">
        <v>92</v>
      </c>
      <c r="J64" s="39" t="s">
        <v>31</v>
      </c>
      <c r="K64" s="40" t="s">
        <v>228</v>
      </c>
      <c r="L64" s="38" t="s">
        <v>33</v>
      </c>
      <c r="M64" s="41">
        <v>12</v>
      </c>
      <c r="N64" s="42">
        <f t="shared" si="2"/>
        <v>350.02</v>
      </c>
      <c r="O64" s="43"/>
    </row>
    <row r="65" spans="1:15" ht="12.75" x14ac:dyDescent="0.2">
      <c r="A65" s="32">
        <v>191605</v>
      </c>
      <c r="B65" s="33" t="s">
        <v>256</v>
      </c>
      <c r="C65" s="51" t="s">
        <v>257</v>
      </c>
      <c r="D65" s="34"/>
      <c r="E65" s="35" t="s">
        <v>258</v>
      </c>
      <c r="F65" s="46" t="s">
        <v>259</v>
      </c>
      <c r="G65" s="36" t="s">
        <v>29</v>
      </c>
      <c r="H65" s="37">
        <v>2013</v>
      </c>
      <c r="I65" s="38" t="s">
        <v>92</v>
      </c>
      <c r="J65" s="39" t="s">
        <v>31</v>
      </c>
      <c r="K65" s="40" t="s">
        <v>228</v>
      </c>
      <c r="L65" s="38" t="s">
        <v>33</v>
      </c>
      <c r="M65" s="41">
        <v>12</v>
      </c>
      <c r="N65" s="42">
        <f t="shared" si="2"/>
        <v>350.02</v>
      </c>
      <c r="O65" s="43"/>
    </row>
    <row r="66" spans="1:15" ht="12.75" x14ac:dyDescent="0.2">
      <c r="A66" s="32">
        <v>191469</v>
      </c>
      <c r="B66" s="33" t="s">
        <v>260</v>
      </c>
      <c r="C66" s="51" t="s">
        <v>261</v>
      </c>
      <c r="D66" s="34"/>
      <c r="E66" s="35" t="s">
        <v>262</v>
      </c>
      <c r="F66" s="45" t="s">
        <v>263</v>
      </c>
      <c r="G66" s="36" t="s">
        <v>29</v>
      </c>
      <c r="H66" s="37">
        <v>2014</v>
      </c>
      <c r="I66" s="38" t="s">
        <v>92</v>
      </c>
      <c r="J66" s="39" t="s">
        <v>31</v>
      </c>
      <c r="K66" s="40" t="s">
        <v>228</v>
      </c>
      <c r="L66" s="38" t="s">
        <v>33</v>
      </c>
      <c r="M66" s="41">
        <v>12</v>
      </c>
      <c r="N66" s="42">
        <f t="shared" si="2"/>
        <v>350.02</v>
      </c>
      <c r="O66" s="43"/>
    </row>
    <row r="67" spans="1:15" ht="12.75" x14ac:dyDescent="0.2">
      <c r="A67" s="32">
        <v>191518</v>
      </c>
      <c r="B67" s="33" t="s">
        <v>264</v>
      </c>
      <c r="C67" s="51" t="s">
        <v>265</v>
      </c>
      <c r="D67" s="34"/>
      <c r="E67" s="35" t="s">
        <v>266</v>
      </c>
      <c r="F67" s="45" t="s">
        <v>267</v>
      </c>
      <c r="G67" s="36" t="s">
        <v>29</v>
      </c>
      <c r="H67" s="37">
        <v>2012</v>
      </c>
      <c r="I67" s="38" t="s">
        <v>109</v>
      </c>
      <c r="J67" s="39" t="s">
        <v>31</v>
      </c>
      <c r="K67" s="40" t="s">
        <v>228</v>
      </c>
      <c r="L67" s="38" t="s">
        <v>33</v>
      </c>
      <c r="M67" s="41">
        <v>12</v>
      </c>
      <c r="N67" s="42">
        <f t="shared" si="2"/>
        <v>350.02</v>
      </c>
      <c r="O67" s="43"/>
    </row>
    <row r="68" spans="1:15" ht="12.75" x14ac:dyDescent="0.2">
      <c r="A68" s="32">
        <v>191510</v>
      </c>
      <c r="B68" s="33" t="s">
        <v>268</v>
      </c>
      <c r="C68" s="51" t="s">
        <v>269</v>
      </c>
      <c r="D68" s="44" t="s">
        <v>116</v>
      </c>
      <c r="E68" s="35" t="s">
        <v>243</v>
      </c>
      <c r="F68" s="46" t="s">
        <v>270</v>
      </c>
      <c r="G68" s="36" t="s">
        <v>29</v>
      </c>
      <c r="H68" s="37">
        <v>2013</v>
      </c>
      <c r="I68" s="38" t="s">
        <v>183</v>
      </c>
      <c r="J68" s="39" t="s">
        <v>31</v>
      </c>
      <c r="K68" s="40" t="s">
        <v>228</v>
      </c>
      <c r="L68" s="38" t="s">
        <v>33</v>
      </c>
      <c r="M68" s="41">
        <v>12</v>
      </c>
      <c r="N68" s="42">
        <f t="shared" si="2"/>
        <v>350.02</v>
      </c>
      <c r="O68" s="43"/>
    </row>
    <row r="69" spans="1:15" ht="12.75" x14ac:dyDescent="0.2">
      <c r="A69" s="32">
        <v>191516</v>
      </c>
      <c r="B69" s="33" t="s">
        <v>271</v>
      </c>
      <c r="C69" s="51" t="s">
        <v>272</v>
      </c>
      <c r="D69" s="34"/>
      <c r="E69" s="35" t="s">
        <v>243</v>
      </c>
      <c r="F69" s="45" t="s">
        <v>273</v>
      </c>
      <c r="G69" s="36" t="s">
        <v>29</v>
      </c>
      <c r="H69" s="37">
        <v>2012</v>
      </c>
      <c r="I69" s="38" t="s">
        <v>183</v>
      </c>
      <c r="J69" s="39" t="s">
        <v>31</v>
      </c>
      <c r="K69" s="40" t="s">
        <v>228</v>
      </c>
      <c r="L69" s="38" t="s">
        <v>33</v>
      </c>
      <c r="M69" s="41">
        <v>12</v>
      </c>
      <c r="N69" s="42">
        <f t="shared" si="2"/>
        <v>350.02</v>
      </c>
      <c r="O69" s="43"/>
    </row>
    <row r="70" spans="1:15" ht="12.75" x14ac:dyDescent="0.2">
      <c r="A70" s="32">
        <v>162602</v>
      </c>
      <c r="B70" s="33" t="s">
        <v>274</v>
      </c>
      <c r="C70" s="51" t="s">
        <v>275</v>
      </c>
      <c r="D70" s="34"/>
      <c r="E70" s="35" t="s">
        <v>276</v>
      </c>
      <c r="F70" s="46" t="s">
        <v>277</v>
      </c>
      <c r="G70" s="36" t="s">
        <v>29</v>
      </c>
      <c r="H70" s="37">
        <v>2009</v>
      </c>
      <c r="I70" s="38" t="s">
        <v>183</v>
      </c>
      <c r="J70" s="39" t="s">
        <v>31</v>
      </c>
      <c r="K70" s="40" t="s">
        <v>228</v>
      </c>
      <c r="L70" s="38" t="s">
        <v>33</v>
      </c>
      <c r="M70" s="41">
        <v>16</v>
      </c>
      <c r="N70" s="42">
        <f t="shared" si="2"/>
        <v>350.02</v>
      </c>
      <c r="O70" s="43"/>
    </row>
    <row r="71" spans="1:15" ht="12.75" x14ac:dyDescent="0.2">
      <c r="A71" s="32">
        <v>191509</v>
      </c>
      <c r="B71" s="33" t="s">
        <v>278</v>
      </c>
      <c r="C71" s="51" t="s">
        <v>279</v>
      </c>
      <c r="D71" s="34"/>
      <c r="E71" s="35" t="s">
        <v>280</v>
      </c>
      <c r="F71" s="46" t="s">
        <v>281</v>
      </c>
      <c r="G71" s="36" t="s">
        <v>29</v>
      </c>
      <c r="H71" s="37">
        <v>2012</v>
      </c>
      <c r="I71" s="38" t="s">
        <v>92</v>
      </c>
      <c r="J71" s="39" t="s">
        <v>31</v>
      </c>
      <c r="K71" s="40" t="s">
        <v>228</v>
      </c>
      <c r="L71" s="38" t="s">
        <v>33</v>
      </c>
      <c r="M71" s="41">
        <v>12</v>
      </c>
      <c r="N71" s="42">
        <f t="shared" si="2"/>
        <v>350.02</v>
      </c>
      <c r="O71" s="43"/>
    </row>
    <row r="72" spans="1:15" ht="12.75" x14ac:dyDescent="0.2">
      <c r="A72" s="32">
        <v>191612</v>
      </c>
      <c r="B72" s="33" t="s">
        <v>282</v>
      </c>
      <c r="C72" s="51" t="s">
        <v>283</v>
      </c>
      <c r="D72" s="34"/>
      <c r="E72" s="35" t="s">
        <v>284</v>
      </c>
      <c r="F72" s="45" t="s">
        <v>285</v>
      </c>
      <c r="G72" s="36" t="s">
        <v>29</v>
      </c>
      <c r="H72" s="37">
        <v>2013</v>
      </c>
      <c r="I72" s="38" t="s">
        <v>30</v>
      </c>
      <c r="J72" s="39" t="s">
        <v>31</v>
      </c>
      <c r="K72" s="40" t="s">
        <v>228</v>
      </c>
      <c r="L72" s="38" t="s">
        <v>33</v>
      </c>
      <c r="M72" s="41">
        <v>12</v>
      </c>
      <c r="N72" s="42">
        <f t="shared" si="2"/>
        <v>350.02</v>
      </c>
      <c r="O72" s="43"/>
    </row>
    <row r="73" spans="1:15" ht="12.75" x14ac:dyDescent="0.2">
      <c r="A73" s="32">
        <v>191602</v>
      </c>
      <c r="B73" s="33" t="s">
        <v>286</v>
      </c>
      <c r="C73" s="51" t="s">
        <v>287</v>
      </c>
      <c r="D73" s="34"/>
      <c r="E73" s="35" t="s">
        <v>288</v>
      </c>
      <c r="F73" s="45" t="s">
        <v>289</v>
      </c>
      <c r="G73" s="36" t="s">
        <v>29</v>
      </c>
      <c r="H73" s="37">
        <v>2013</v>
      </c>
      <c r="I73" s="38" t="s">
        <v>109</v>
      </c>
      <c r="J73" s="39" t="s">
        <v>31</v>
      </c>
      <c r="K73" s="40" t="s">
        <v>228</v>
      </c>
      <c r="L73" s="38" t="s">
        <v>33</v>
      </c>
      <c r="M73" s="41">
        <v>12</v>
      </c>
      <c r="N73" s="42">
        <f t="shared" si="2"/>
        <v>350.02</v>
      </c>
      <c r="O73" s="43"/>
    </row>
    <row r="74" spans="1:15" ht="12.75" x14ac:dyDescent="0.2">
      <c r="A74" s="32">
        <v>191549</v>
      </c>
      <c r="B74" s="33" t="s">
        <v>290</v>
      </c>
      <c r="C74" s="51" t="s">
        <v>291</v>
      </c>
      <c r="D74" s="34"/>
      <c r="E74" s="35" t="s">
        <v>292</v>
      </c>
      <c r="F74" s="46" t="s">
        <v>293</v>
      </c>
      <c r="G74" s="36" t="s">
        <v>29</v>
      </c>
      <c r="H74" s="37">
        <v>2014</v>
      </c>
      <c r="I74" s="38" t="s">
        <v>92</v>
      </c>
      <c r="J74" s="39" t="s">
        <v>31</v>
      </c>
      <c r="K74" s="40" t="s">
        <v>294</v>
      </c>
      <c r="L74" s="38" t="s">
        <v>33</v>
      </c>
      <c r="M74" s="41">
        <v>12</v>
      </c>
      <c r="N74" s="42">
        <f t="shared" si="2"/>
        <v>350.02</v>
      </c>
      <c r="O74" s="43"/>
    </row>
    <row r="75" spans="1:15" ht="12.75" x14ac:dyDescent="0.2">
      <c r="A75" s="32">
        <v>168660</v>
      </c>
      <c r="B75" s="33" t="s">
        <v>295</v>
      </c>
      <c r="C75" s="51" t="s">
        <v>296</v>
      </c>
      <c r="D75" s="34"/>
      <c r="E75" s="35" t="s">
        <v>297</v>
      </c>
      <c r="F75" s="45" t="s">
        <v>298</v>
      </c>
      <c r="G75" s="36" t="s">
        <v>29</v>
      </c>
      <c r="H75" s="37">
        <v>2009</v>
      </c>
      <c r="I75" s="38" t="s">
        <v>92</v>
      </c>
      <c r="J75" s="39" t="s">
        <v>31</v>
      </c>
      <c r="K75" s="40" t="s">
        <v>228</v>
      </c>
      <c r="L75" s="38" t="s">
        <v>33</v>
      </c>
      <c r="M75" s="41">
        <v>16</v>
      </c>
      <c r="N75" s="42">
        <f t="shared" si="2"/>
        <v>350.02</v>
      </c>
      <c r="O75" s="43"/>
    </row>
    <row r="76" spans="1:15" ht="12.75" x14ac:dyDescent="0.2">
      <c r="A76" s="32">
        <v>191633</v>
      </c>
      <c r="B76" s="33" t="s">
        <v>299</v>
      </c>
      <c r="C76" s="51" t="s">
        <v>300</v>
      </c>
      <c r="D76" s="34"/>
      <c r="E76" s="35" t="s">
        <v>231</v>
      </c>
      <c r="F76" s="36" t="s">
        <v>301</v>
      </c>
      <c r="G76" s="36" t="s">
        <v>29</v>
      </c>
      <c r="H76" s="37">
        <v>2014</v>
      </c>
      <c r="I76" s="38" t="s">
        <v>30</v>
      </c>
      <c r="J76" s="39" t="s">
        <v>31</v>
      </c>
      <c r="K76" s="40" t="s">
        <v>228</v>
      </c>
      <c r="L76" s="38" t="s">
        <v>33</v>
      </c>
      <c r="M76" s="41">
        <v>12</v>
      </c>
      <c r="N76" s="42">
        <f t="shared" si="2"/>
        <v>350.02</v>
      </c>
      <c r="O76" s="43"/>
    </row>
    <row r="77" spans="1:15" ht="12.75" x14ac:dyDescent="0.2">
      <c r="A77" s="32">
        <v>188948</v>
      </c>
      <c r="B77" s="33" t="s">
        <v>302</v>
      </c>
      <c r="C77" s="51" t="s">
        <v>303</v>
      </c>
      <c r="D77" s="34"/>
      <c r="E77" s="35" t="s">
        <v>239</v>
      </c>
      <c r="F77" s="45" t="s">
        <v>304</v>
      </c>
      <c r="G77" s="36" t="s">
        <v>29</v>
      </c>
      <c r="H77" s="37">
        <v>2011</v>
      </c>
      <c r="I77" s="38" t="s">
        <v>92</v>
      </c>
      <c r="J77" s="39" t="s">
        <v>31</v>
      </c>
      <c r="K77" s="40" t="s">
        <v>228</v>
      </c>
      <c r="L77" s="38" t="s">
        <v>33</v>
      </c>
      <c r="M77" s="41">
        <v>12</v>
      </c>
      <c r="N77" s="42">
        <f t="shared" si="2"/>
        <v>350.02</v>
      </c>
      <c r="O77" s="43"/>
    </row>
    <row r="78" spans="1:15" ht="12.75" x14ac:dyDescent="0.2">
      <c r="A78" s="32">
        <v>151713</v>
      </c>
      <c r="B78" s="33" t="s">
        <v>305</v>
      </c>
      <c r="C78" s="51" t="s">
        <v>306</v>
      </c>
      <c r="D78" s="34"/>
      <c r="E78" s="35" t="s">
        <v>307</v>
      </c>
      <c r="F78" s="45" t="s">
        <v>308</v>
      </c>
      <c r="G78" s="36" t="s">
        <v>29</v>
      </c>
      <c r="H78" s="37">
        <v>2008</v>
      </c>
      <c r="I78" s="38" t="s">
        <v>183</v>
      </c>
      <c r="J78" s="39" t="s">
        <v>31</v>
      </c>
      <c r="K78" s="40" t="s">
        <v>228</v>
      </c>
      <c r="L78" s="38" t="s">
        <v>33</v>
      </c>
      <c r="M78" s="41">
        <v>16</v>
      </c>
      <c r="N78" s="42">
        <f t="shared" si="2"/>
        <v>350.02</v>
      </c>
      <c r="O78" s="43"/>
    </row>
    <row r="79" spans="1:15" ht="12.75" x14ac:dyDescent="0.2">
      <c r="A79" s="32">
        <v>191562</v>
      </c>
      <c r="B79" s="33" t="s">
        <v>309</v>
      </c>
      <c r="C79" s="51" t="s">
        <v>310</v>
      </c>
      <c r="D79" s="34"/>
      <c r="E79" s="35" t="s">
        <v>311</v>
      </c>
      <c r="F79" s="46" t="s">
        <v>312</v>
      </c>
      <c r="G79" s="36" t="s">
        <v>29</v>
      </c>
      <c r="H79" s="37">
        <v>2013</v>
      </c>
      <c r="I79" s="38" t="s">
        <v>92</v>
      </c>
      <c r="J79" s="39" t="s">
        <v>31</v>
      </c>
      <c r="K79" s="40" t="s">
        <v>228</v>
      </c>
      <c r="L79" s="38" t="s">
        <v>33</v>
      </c>
      <c r="M79" s="41">
        <v>12</v>
      </c>
      <c r="N79" s="42">
        <f t="shared" si="2"/>
        <v>350.02</v>
      </c>
      <c r="O79" s="43"/>
    </row>
    <row r="80" spans="1:15" ht="12.75" x14ac:dyDescent="0.2">
      <c r="A80" s="32">
        <v>179108</v>
      </c>
      <c r="B80" s="33" t="s">
        <v>313</v>
      </c>
      <c r="C80" s="51" t="s">
        <v>314</v>
      </c>
      <c r="D80" s="34"/>
      <c r="E80" s="35" t="s">
        <v>315</v>
      </c>
      <c r="F80" s="46" t="s">
        <v>316</v>
      </c>
      <c r="G80" s="36" t="s">
        <v>29</v>
      </c>
      <c r="H80" s="37">
        <v>2010</v>
      </c>
      <c r="I80" s="38" t="s">
        <v>92</v>
      </c>
      <c r="J80" s="39" t="s">
        <v>31</v>
      </c>
      <c r="K80" s="40" t="s">
        <v>228</v>
      </c>
      <c r="L80" s="38" t="s">
        <v>33</v>
      </c>
      <c r="M80" s="41">
        <v>14</v>
      </c>
      <c r="N80" s="42">
        <f t="shared" si="2"/>
        <v>350.02</v>
      </c>
      <c r="O80" s="43"/>
    </row>
    <row r="81" spans="1:15" ht="14.25" customHeight="1" x14ac:dyDescent="0.2">
      <c r="A81" s="27"/>
      <c r="B81" s="28"/>
      <c r="C81" s="50"/>
      <c r="D81" s="29"/>
      <c r="E81" s="29" t="s">
        <v>317</v>
      </c>
      <c r="F81" s="30"/>
      <c r="G81" s="30"/>
      <c r="H81" s="30"/>
      <c r="I81" s="30"/>
      <c r="J81" s="30"/>
      <c r="K81" s="30"/>
      <c r="L81" s="30"/>
      <c r="M81" s="30"/>
      <c r="N81" s="30"/>
      <c r="O81" s="31"/>
    </row>
    <row r="82" spans="1:15" ht="12.75" x14ac:dyDescent="0.2">
      <c r="A82" s="32">
        <v>191755</v>
      </c>
      <c r="B82" s="33" t="s">
        <v>318</v>
      </c>
      <c r="C82" s="51" t="s">
        <v>319</v>
      </c>
      <c r="D82" s="34"/>
      <c r="E82" s="35" t="s">
        <v>320</v>
      </c>
      <c r="F82" s="36" t="s">
        <v>321</v>
      </c>
      <c r="G82" s="36" t="s">
        <v>322</v>
      </c>
      <c r="H82" s="37">
        <v>2007</v>
      </c>
      <c r="I82" s="38" t="s">
        <v>323</v>
      </c>
      <c r="J82" s="39" t="s">
        <v>31</v>
      </c>
      <c r="K82" s="40" t="s">
        <v>228</v>
      </c>
      <c r="L82" s="38" t="s">
        <v>33</v>
      </c>
      <c r="M82" s="41">
        <v>20</v>
      </c>
      <c r="N82" s="42">
        <f>194.04*(1-$O$4/100)</f>
        <v>194.04</v>
      </c>
      <c r="O82" s="43"/>
    </row>
    <row r="83" spans="1:15" ht="12.75" x14ac:dyDescent="0.2">
      <c r="A83" s="32">
        <v>191749</v>
      </c>
      <c r="B83" s="33" t="s">
        <v>324</v>
      </c>
      <c r="C83" s="51" t="s">
        <v>325</v>
      </c>
      <c r="D83" s="34"/>
      <c r="E83" s="35" t="s">
        <v>326</v>
      </c>
      <c r="F83" s="36" t="s">
        <v>327</v>
      </c>
      <c r="G83" s="36" t="s">
        <v>322</v>
      </c>
      <c r="H83" s="37">
        <v>2009</v>
      </c>
      <c r="I83" s="38" t="s">
        <v>328</v>
      </c>
      <c r="J83" s="39" t="s">
        <v>31</v>
      </c>
      <c r="K83" s="40" t="s">
        <v>228</v>
      </c>
      <c r="L83" s="38" t="s">
        <v>33</v>
      </c>
      <c r="M83" s="41">
        <v>10</v>
      </c>
      <c r="N83" s="42">
        <f>194.04*(1-$O$4/100)</f>
        <v>194.04</v>
      </c>
      <c r="O83" s="43"/>
    </row>
    <row r="84" spans="1:15" ht="12.75" x14ac:dyDescent="0.2">
      <c r="A84" s="32">
        <v>191773</v>
      </c>
      <c r="B84" s="33" t="s">
        <v>329</v>
      </c>
      <c r="C84" s="51" t="s">
        <v>330</v>
      </c>
      <c r="D84" s="34"/>
      <c r="E84" s="35" t="s">
        <v>326</v>
      </c>
      <c r="F84" s="36" t="s">
        <v>331</v>
      </c>
      <c r="G84" s="36" t="s">
        <v>322</v>
      </c>
      <c r="H84" s="37">
        <v>2014</v>
      </c>
      <c r="I84" s="38" t="s">
        <v>332</v>
      </c>
      <c r="J84" s="39" t="s">
        <v>31</v>
      </c>
      <c r="K84" s="40" t="s">
        <v>228</v>
      </c>
      <c r="L84" s="38" t="s">
        <v>33</v>
      </c>
      <c r="M84" s="41">
        <v>15</v>
      </c>
      <c r="N84" s="42">
        <f>387.09*(1-$O$4/100)</f>
        <v>387.09</v>
      </c>
      <c r="O84" s="43"/>
    </row>
    <row r="85" spans="1:15" ht="13.5" thickBot="1" x14ac:dyDescent="0.25">
      <c r="A85" s="32">
        <v>191744</v>
      </c>
      <c r="B85" s="33" t="s">
        <v>333</v>
      </c>
      <c r="C85" s="51" t="s">
        <v>334</v>
      </c>
      <c r="D85" s="34"/>
      <c r="E85" s="35" t="s">
        <v>326</v>
      </c>
      <c r="F85" s="36" t="s">
        <v>335</v>
      </c>
      <c r="G85" s="36" t="s">
        <v>322</v>
      </c>
      <c r="H85" s="37">
        <v>2012</v>
      </c>
      <c r="I85" s="38" t="s">
        <v>336</v>
      </c>
      <c r="J85" s="39" t="s">
        <v>31</v>
      </c>
      <c r="K85" s="40" t="s">
        <v>228</v>
      </c>
      <c r="L85" s="38" t="s">
        <v>33</v>
      </c>
      <c r="M85" s="41">
        <v>20</v>
      </c>
      <c r="N85" s="42">
        <f>242*(1-$O$4/100)</f>
        <v>242</v>
      </c>
      <c r="O85" s="43"/>
    </row>
    <row r="86" spans="1:15" ht="14.25" customHeight="1" thickBot="1" x14ac:dyDescent="0.25">
      <c r="A86" s="27"/>
      <c r="B86" s="28"/>
      <c r="C86" s="50"/>
      <c r="D86" s="29"/>
      <c r="E86" s="29" t="s">
        <v>614</v>
      </c>
      <c r="F86" s="30"/>
      <c r="G86" s="30"/>
      <c r="H86" s="30"/>
      <c r="I86" s="30"/>
      <c r="J86" s="30"/>
      <c r="K86" s="30"/>
      <c r="L86" s="30"/>
      <c r="M86" s="30"/>
      <c r="N86" s="30"/>
      <c r="O86" s="31"/>
    </row>
    <row r="87" spans="1:15" ht="13.5" thickBot="1" x14ac:dyDescent="0.25">
      <c r="A87" s="32">
        <v>191775</v>
      </c>
      <c r="B87" s="33" t="s">
        <v>615</v>
      </c>
      <c r="C87" s="51" t="s">
        <v>616</v>
      </c>
      <c r="D87" s="34"/>
      <c r="E87" s="35" t="s">
        <v>617</v>
      </c>
      <c r="F87" s="36" t="s">
        <v>618</v>
      </c>
      <c r="G87" s="36" t="s">
        <v>619</v>
      </c>
      <c r="H87" s="37">
        <v>2014</v>
      </c>
      <c r="I87" s="38" t="s">
        <v>620</v>
      </c>
      <c r="J87" s="39" t="s">
        <v>31</v>
      </c>
      <c r="K87" s="40" t="s">
        <v>342</v>
      </c>
      <c r="L87" s="38" t="s">
        <v>33</v>
      </c>
      <c r="M87" s="41">
        <v>10</v>
      </c>
      <c r="N87" s="42">
        <f>411.07*(1-$O$4/100)</f>
        <v>411.07</v>
      </c>
      <c r="O87" s="43"/>
    </row>
    <row r="88" spans="1:15" ht="14.25" customHeight="1" thickBot="1" x14ac:dyDescent="0.25">
      <c r="A88" s="27"/>
      <c r="B88" s="28"/>
      <c r="C88" s="50"/>
      <c r="D88" s="29"/>
      <c r="E88" s="29" t="s">
        <v>337</v>
      </c>
      <c r="F88" s="30"/>
      <c r="G88" s="30"/>
      <c r="H88" s="30"/>
      <c r="I88" s="30"/>
      <c r="J88" s="30"/>
      <c r="K88" s="30"/>
      <c r="L88" s="30"/>
      <c r="M88" s="30"/>
      <c r="N88" s="30"/>
      <c r="O88" s="31"/>
    </row>
    <row r="89" spans="1:15" ht="12.75" x14ac:dyDescent="0.2">
      <c r="A89" s="32">
        <v>191811</v>
      </c>
      <c r="B89" s="33" t="s">
        <v>338</v>
      </c>
      <c r="C89" s="51" t="s">
        <v>339</v>
      </c>
      <c r="D89" s="34"/>
      <c r="E89" s="35" t="s">
        <v>340</v>
      </c>
      <c r="F89" s="36" t="s">
        <v>341</v>
      </c>
      <c r="G89" s="36" t="s">
        <v>29</v>
      </c>
      <c r="H89" s="37">
        <v>2016</v>
      </c>
      <c r="I89" s="38" t="s">
        <v>119</v>
      </c>
      <c r="J89" s="39" t="s">
        <v>31</v>
      </c>
      <c r="K89" s="40" t="s">
        <v>342</v>
      </c>
      <c r="L89" s="38" t="s">
        <v>33</v>
      </c>
      <c r="M89" s="41">
        <v>16</v>
      </c>
      <c r="N89" s="42">
        <f>196.02*(1-$O$4/100)</f>
        <v>196.02</v>
      </c>
      <c r="O89" s="43"/>
    </row>
    <row r="90" spans="1:15" ht="12.75" x14ac:dyDescent="0.2">
      <c r="A90" s="32">
        <v>191818</v>
      </c>
      <c r="B90" s="33" t="s">
        <v>343</v>
      </c>
      <c r="C90" s="51" t="s">
        <v>344</v>
      </c>
      <c r="D90" s="34"/>
      <c r="E90" s="35" t="s">
        <v>345</v>
      </c>
      <c r="F90" s="36" t="s">
        <v>346</v>
      </c>
      <c r="G90" s="36" t="s">
        <v>29</v>
      </c>
      <c r="H90" s="37">
        <v>2017</v>
      </c>
      <c r="I90" s="38" t="s">
        <v>347</v>
      </c>
      <c r="J90" s="39" t="s">
        <v>31</v>
      </c>
      <c r="K90" s="40" t="s">
        <v>348</v>
      </c>
      <c r="L90" s="38" t="s">
        <v>349</v>
      </c>
      <c r="M90" s="41">
        <v>16</v>
      </c>
      <c r="N90" s="42">
        <f>487.08*(1-$O$4/100)</f>
        <v>487.08</v>
      </c>
      <c r="O90" s="43"/>
    </row>
    <row r="91" spans="1:15" ht="12.75" x14ac:dyDescent="0.2">
      <c r="A91" s="32">
        <v>188545</v>
      </c>
      <c r="B91" s="33" t="s">
        <v>350</v>
      </c>
      <c r="C91" s="51" t="s">
        <v>351</v>
      </c>
      <c r="D91" s="34"/>
      <c r="E91" s="35" t="s">
        <v>345</v>
      </c>
      <c r="F91" s="36" t="s">
        <v>352</v>
      </c>
      <c r="G91" s="36" t="s">
        <v>29</v>
      </c>
      <c r="H91" s="37">
        <v>2017</v>
      </c>
      <c r="I91" s="38" t="s">
        <v>353</v>
      </c>
      <c r="J91" s="39" t="s">
        <v>31</v>
      </c>
      <c r="K91" s="40" t="s">
        <v>348</v>
      </c>
      <c r="L91" s="38" t="s">
        <v>349</v>
      </c>
      <c r="M91" s="41">
        <v>14</v>
      </c>
      <c r="N91" s="42">
        <f>536.03*(1-$O$4/100)</f>
        <v>536.03</v>
      </c>
      <c r="O91" s="43"/>
    </row>
    <row r="92" spans="1:15" ht="12.75" x14ac:dyDescent="0.2">
      <c r="A92" s="32">
        <v>188677</v>
      </c>
      <c r="B92" s="33" t="s">
        <v>354</v>
      </c>
      <c r="C92" s="51" t="s">
        <v>355</v>
      </c>
      <c r="D92" s="34"/>
      <c r="E92" s="35" t="s">
        <v>356</v>
      </c>
      <c r="F92" s="46" t="s">
        <v>357</v>
      </c>
      <c r="G92" s="36" t="s">
        <v>29</v>
      </c>
      <c r="H92" s="37">
        <v>2011</v>
      </c>
      <c r="I92" s="38" t="s">
        <v>30</v>
      </c>
      <c r="J92" s="39" t="s">
        <v>31</v>
      </c>
      <c r="K92" s="40" t="s">
        <v>358</v>
      </c>
      <c r="L92" s="38" t="s">
        <v>349</v>
      </c>
      <c r="M92" s="41">
        <v>12</v>
      </c>
      <c r="N92" s="42">
        <f>450.01*(1-$O$4/100)</f>
        <v>450.01</v>
      </c>
      <c r="O92" s="43"/>
    </row>
    <row r="93" spans="1:15" ht="12.75" x14ac:dyDescent="0.2">
      <c r="A93" s="32">
        <v>191817</v>
      </c>
      <c r="B93" s="33" t="s">
        <v>359</v>
      </c>
      <c r="C93" s="51" t="s">
        <v>360</v>
      </c>
      <c r="D93" s="34"/>
      <c r="E93" s="35" t="s">
        <v>345</v>
      </c>
      <c r="F93" s="36" t="s">
        <v>361</v>
      </c>
      <c r="G93" s="36" t="s">
        <v>29</v>
      </c>
      <c r="H93" s="37">
        <v>2017</v>
      </c>
      <c r="I93" s="38" t="s">
        <v>362</v>
      </c>
      <c r="J93" s="39" t="s">
        <v>31</v>
      </c>
      <c r="K93" s="40" t="s">
        <v>348</v>
      </c>
      <c r="L93" s="38" t="s">
        <v>349</v>
      </c>
      <c r="M93" s="41">
        <v>10</v>
      </c>
      <c r="N93" s="42">
        <f>519.09*(1-$O$4/100)</f>
        <v>519.09</v>
      </c>
      <c r="O93" s="43"/>
    </row>
    <row r="94" spans="1:15" ht="12.75" x14ac:dyDescent="0.2">
      <c r="A94" s="32">
        <v>191819</v>
      </c>
      <c r="B94" s="33" t="s">
        <v>363</v>
      </c>
      <c r="C94" s="51" t="s">
        <v>364</v>
      </c>
      <c r="D94" s="34"/>
      <c r="E94" s="35" t="s">
        <v>345</v>
      </c>
      <c r="F94" s="36" t="s">
        <v>365</v>
      </c>
      <c r="G94" s="36" t="s">
        <v>29</v>
      </c>
      <c r="H94" s="37">
        <v>2017</v>
      </c>
      <c r="I94" s="38" t="s">
        <v>366</v>
      </c>
      <c r="J94" s="39" t="s">
        <v>31</v>
      </c>
      <c r="K94" s="40" t="s">
        <v>348</v>
      </c>
      <c r="L94" s="38" t="s">
        <v>349</v>
      </c>
      <c r="M94" s="41">
        <v>8</v>
      </c>
      <c r="N94" s="42">
        <f>536.03*(1-$O$4/100)</f>
        <v>536.03</v>
      </c>
      <c r="O94" s="43"/>
    </row>
    <row r="95" spans="1:15" ht="14.25" customHeight="1" x14ac:dyDescent="0.2">
      <c r="A95" s="27"/>
      <c r="B95" s="28"/>
      <c r="C95" s="50"/>
      <c r="D95" s="29"/>
      <c r="E95" s="29" t="s">
        <v>367</v>
      </c>
      <c r="F95" s="30"/>
      <c r="G95" s="30"/>
      <c r="H95" s="30"/>
      <c r="I95" s="30"/>
      <c r="J95" s="30"/>
      <c r="K95" s="30"/>
      <c r="L95" s="30"/>
      <c r="M95" s="30"/>
      <c r="N95" s="30"/>
      <c r="O95" s="31"/>
    </row>
    <row r="96" spans="1:15" ht="12.75" x14ac:dyDescent="0.2">
      <c r="A96" s="32">
        <v>123477</v>
      </c>
      <c r="B96" s="33" t="s">
        <v>368</v>
      </c>
      <c r="C96" s="51" t="s">
        <v>369</v>
      </c>
      <c r="D96" s="34"/>
      <c r="E96" s="35" t="s">
        <v>370</v>
      </c>
      <c r="F96" s="46" t="s">
        <v>371</v>
      </c>
      <c r="G96" s="36" t="s">
        <v>29</v>
      </c>
      <c r="H96" s="37">
        <v>2007</v>
      </c>
      <c r="I96" s="38" t="s">
        <v>47</v>
      </c>
      <c r="J96" s="39" t="s">
        <v>31</v>
      </c>
      <c r="K96" s="40" t="s">
        <v>372</v>
      </c>
      <c r="L96" s="38" t="s">
        <v>349</v>
      </c>
      <c r="M96" s="41">
        <v>8</v>
      </c>
      <c r="N96" s="42">
        <f>220*(1-$O$4/100)</f>
        <v>220</v>
      </c>
      <c r="O96" s="43"/>
    </row>
    <row r="97" spans="1:15" ht="14.25" customHeight="1" x14ac:dyDescent="0.2">
      <c r="A97" s="27"/>
      <c r="B97" s="28"/>
      <c r="C97" s="50"/>
      <c r="D97" s="29"/>
      <c r="E97" s="29" t="s">
        <v>373</v>
      </c>
      <c r="F97" s="30"/>
      <c r="G97" s="30"/>
      <c r="H97" s="30"/>
      <c r="I97" s="30"/>
      <c r="J97" s="30"/>
      <c r="K97" s="30"/>
      <c r="L97" s="30"/>
      <c r="M97" s="30"/>
      <c r="N97" s="30"/>
      <c r="O97" s="31"/>
    </row>
    <row r="98" spans="1:15" ht="12.75" x14ac:dyDescent="0.2">
      <c r="A98" s="32">
        <v>153595</v>
      </c>
      <c r="B98" s="33" t="s">
        <v>374</v>
      </c>
      <c r="C98" s="51" t="s">
        <v>375</v>
      </c>
      <c r="D98" s="34"/>
      <c r="E98" s="35" t="s">
        <v>376</v>
      </c>
      <c r="F98" s="46" t="s">
        <v>377</v>
      </c>
      <c r="G98" s="36" t="s">
        <v>29</v>
      </c>
      <c r="H98" s="37">
        <v>2009</v>
      </c>
      <c r="I98" s="38" t="s">
        <v>38</v>
      </c>
      <c r="J98" s="39" t="s">
        <v>31</v>
      </c>
      <c r="K98" s="40" t="s">
        <v>358</v>
      </c>
      <c r="L98" s="38" t="s">
        <v>349</v>
      </c>
      <c r="M98" s="41">
        <v>10</v>
      </c>
      <c r="N98" s="42">
        <f>472.01*(1-$O$4/100)</f>
        <v>472.01</v>
      </c>
      <c r="O98" s="43"/>
    </row>
    <row r="99" spans="1:15" ht="12.75" x14ac:dyDescent="0.2">
      <c r="A99" s="32">
        <v>176623</v>
      </c>
      <c r="B99" s="33" t="s">
        <v>378</v>
      </c>
      <c r="C99" s="51" t="s">
        <v>379</v>
      </c>
      <c r="D99" s="34"/>
      <c r="E99" s="35" t="s">
        <v>380</v>
      </c>
      <c r="F99" s="46" t="s">
        <v>381</v>
      </c>
      <c r="G99" s="36" t="s">
        <v>29</v>
      </c>
      <c r="H99" s="37">
        <v>2010</v>
      </c>
      <c r="I99" s="38" t="s">
        <v>336</v>
      </c>
      <c r="J99" s="39" t="s">
        <v>31</v>
      </c>
      <c r="K99" s="40" t="s">
        <v>382</v>
      </c>
      <c r="L99" s="38" t="s">
        <v>349</v>
      </c>
      <c r="M99" s="41">
        <v>7</v>
      </c>
      <c r="N99" s="42">
        <f>847*(1-$O$4/100)</f>
        <v>847</v>
      </c>
      <c r="O99" s="43"/>
    </row>
    <row r="100" spans="1:15" ht="14.25" customHeight="1" x14ac:dyDescent="0.2">
      <c r="A100" s="27"/>
      <c r="B100" s="28"/>
      <c r="C100" s="50"/>
      <c r="D100" s="29"/>
      <c r="E100" s="29" t="s">
        <v>383</v>
      </c>
      <c r="F100" s="30"/>
      <c r="G100" s="30"/>
      <c r="H100" s="30"/>
      <c r="I100" s="30"/>
      <c r="J100" s="30"/>
      <c r="K100" s="30"/>
      <c r="L100" s="30"/>
      <c r="M100" s="30"/>
      <c r="N100" s="30"/>
      <c r="O100" s="31"/>
    </row>
    <row r="101" spans="1:15" ht="12.75" x14ac:dyDescent="0.2">
      <c r="A101" s="32">
        <v>191830</v>
      </c>
      <c r="B101" s="33" t="s">
        <v>384</v>
      </c>
      <c r="C101" s="51" t="s">
        <v>385</v>
      </c>
      <c r="D101" s="34"/>
      <c r="E101" s="35" t="s">
        <v>386</v>
      </c>
      <c r="F101" s="36" t="s">
        <v>387</v>
      </c>
      <c r="G101" s="36" t="s">
        <v>29</v>
      </c>
      <c r="H101" s="37">
        <v>2018</v>
      </c>
      <c r="I101" s="38" t="s">
        <v>92</v>
      </c>
      <c r="J101" s="39" t="s">
        <v>31</v>
      </c>
      <c r="K101" s="40" t="s">
        <v>388</v>
      </c>
      <c r="L101" s="38" t="s">
        <v>33</v>
      </c>
      <c r="M101" s="41">
        <v>16</v>
      </c>
      <c r="N101" s="42">
        <f>132*(1-$O$4/100)</f>
        <v>132</v>
      </c>
      <c r="O101" s="43"/>
    </row>
    <row r="102" spans="1:15" ht="12.75" x14ac:dyDescent="0.2">
      <c r="A102" s="32">
        <v>191806</v>
      </c>
      <c r="B102" s="33" t="s">
        <v>389</v>
      </c>
      <c r="C102" s="51" t="s">
        <v>390</v>
      </c>
      <c r="D102" s="34"/>
      <c r="E102" s="35" t="s">
        <v>386</v>
      </c>
      <c r="F102" s="46" t="s">
        <v>391</v>
      </c>
      <c r="G102" s="36" t="s">
        <v>29</v>
      </c>
      <c r="H102" s="37">
        <v>2015</v>
      </c>
      <c r="I102" s="38" t="s">
        <v>392</v>
      </c>
      <c r="J102" s="39" t="s">
        <v>31</v>
      </c>
      <c r="K102" s="40" t="s">
        <v>388</v>
      </c>
      <c r="L102" s="38" t="s">
        <v>33</v>
      </c>
      <c r="M102" s="41">
        <v>10</v>
      </c>
      <c r="N102" s="42">
        <f>160.05*(1-$O$4/100)</f>
        <v>160.05000000000001</v>
      </c>
      <c r="O102" s="43"/>
    </row>
    <row r="103" spans="1:15" ht="12.75" x14ac:dyDescent="0.2">
      <c r="A103" s="32">
        <v>161568</v>
      </c>
      <c r="B103" s="33" t="s">
        <v>393</v>
      </c>
      <c r="C103" s="51" t="s">
        <v>394</v>
      </c>
      <c r="D103" s="34"/>
      <c r="E103" s="35" t="s">
        <v>395</v>
      </c>
      <c r="F103" s="46" t="s">
        <v>396</v>
      </c>
      <c r="G103" s="36" t="s">
        <v>29</v>
      </c>
      <c r="H103" s="37">
        <v>2009</v>
      </c>
      <c r="I103" s="38" t="s">
        <v>353</v>
      </c>
      <c r="J103" s="39" t="s">
        <v>31</v>
      </c>
      <c r="K103" s="40" t="s">
        <v>342</v>
      </c>
      <c r="L103" s="38" t="s">
        <v>397</v>
      </c>
      <c r="M103" s="41">
        <v>12</v>
      </c>
      <c r="N103" s="42">
        <f>160.05*(1-$O$4/100)</f>
        <v>160.05000000000001</v>
      </c>
      <c r="O103" s="43"/>
    </row>
    <row r="104" spans="1:15" ht="14.25" customHeight="1" x14ac:dyDescent="0.2">
      <c r="A104" s="27"/>
      <c r="B104" s="28"/>
      <c r="C104" s="50"/>
      <c r="D104" s="29"/>
      <c r="E104" s="29" t="s">
        <v>398</v>
      </c>
      <c r="F104" s="30"/>
      <c r="G104" s="30"/>
      <c r="H104" s="30"/>
      <c r="I104" s="30"/>
      <c r="J104" s="30"/>
      <c r="K104" s="30"/>
      <c r="L104" s="30"/>
      <c r="M104" s="30"/>
      <c r="N104" s="30"/>
      <c r="O104" s="31"/>
    </row>
    <row r="105" spans="1:15" ht="12.75" x14ac:dyDescent="0.2">
      <c r="A105" s="32">
        <v>163266</v>
      </c>
      <c r="B105" s="33" t="s">
        <v>399</v>
      </c>
      <c r="C105" s="51" t="s">
        <v>400</v>
      </c>
      <c r="D105" s="34"/>
      <c r="E105" s="35" t="s">
        <v>401</v>
      </c>
      <c r="F105" s="45" t="s">
        <v>402</v>
      </c>
      <c r="G105" s="36" t="s">
        <v>29</v>
      </c>
      <c r="H105" s="37">
        <v>2009</v>
      </c>
      <c r="I105" s="38" t="s">
        <v>30</v>
      </c>
      <c r="J105" s="39" t="s">
        <v>31</v>
      </c>
      <c r="K105" s="40" t="s">
        <v>342</v>
      </c>
      <c r="L105" s="38" t="s">
        <v>33</v>
      </c>
      <c r="M105" s="41">
        <v>26</v>
      </c>
      <c r="N105" s="42">
        <f>146.08*(1-$O$4/100)</f>
        <v>146.08000000000001</v>
      </c>
      <c r="O105" s="43"/>
    </row>
    <row r="106" spans="1:15" ht="14.25" customHeight="1" x14ac:dyDescent="0.2">
      <c r="A106" s="27"/>
      <c r="B106" s="28"/>
      <c r="C106" s="50"/>
      <c r="D106" s="29"/>
      <c r="E106" s="29" t="s">
        <v>403</v>
      </c>
      <c r="F106" s="30"/>
      <c r="G106" s="30"/>
      <c r="H106" s="30"/>
      <c r="I106" s="30"/>
      <c r="J106" s="30"/>
      <c r="K106" s="30"/>
      <c r="L106" s="30"/>
      <c r="M106" s="30"/>
      <c r="N106" s="30"/>
      <c r="O106" s="31"/>
    </row>
    <row r="107" spans="1:15" ht="12.75" x14ac:dyDescent="0.2">
      <c r="A107" s="32">
        <v>191838</v>
      </c>
      <c r="B107" s="33" t="s">
        <v>404</v>
      </c>
      <c r="C107" s="51" t="s">
        <v>405</v>
      </c>
      <c r="D107" s="44" t="s">
        <v>116</v>
      </c>
      <c r="E107" s="35" t="s">
        <v>406</v>
      </c>
      <c r="F107" s="46" t="s">
        <v>407</v>
      </c>
      <c r="G107" s="36" t="s">
        <v>29</v>
      </c>
      <c r="H107" s="37">
        <v>2022</v>
      </c>
      <c r="I107" s="38" t="s">
        <v>183</v>
      </c>
      <c r="J107" s="39" t="s">
        <v>31</v>
      </c>
      <c r="K107" s="40" t="s">
        <v>408</v>
      </c>
      <c r="L107" s="38" t="s">
        <v>33</v>
      </c>
      <c r="M107" s="41">
        <v>40</v>
      </c>
      <c r="N107" s="42">
        <f>205.04*(1-$O$4/100)</f>
        <v>205.04</v>
      </c>
      <c r="O107" s="43"/>
    </row>
    <row r="108" spans="1:15" ht="12.75" x14ac:dyDescent="0.2">
      <c r="A108" s="32">
        <v>191837</v>
      </c>
      <c r="B108" s="33" t="s">
        <v>409</v>
      </c>
      <c r="C108" s="51" t="s">
        <v>410</v>
      </c>
      <c r="D108" s="44" t="s">
        <v>116</v>
      </c>
      <c r="E108" s="35" t="s">
        <v>406</v>
      </c>
      <c r="F108" s="46" t="s">
        <v>411</v>
      </c>
      <c r="G108" s="36" t="s">
        <v>29</v>
      </c>
      <c r="H108" s="37">
        <v>2021</v>
      </c>
      <c r="I108" s="38" t="s">
        <v>30</v>
      </c>
      <c r="J108" s="39" t="s">
        <v>31</v>
      </c>
      <c r="K108" s="40" t="s">
        <v>408</v>
      </c>
      <c r="L108" s="38" t="s">
        <v>33</v>
      </c>
      <c r="M108" s="41">
        <v>40</v>
      </c>
      <c r="N108" s="42">
        <f>175.01*(1-$O$4/100)</f>
        <v>175.01</v>
      </c>
      <c r="O108" s="43"/>
    </row>
    <row r="109" spans="1:15" ht="12.75" x14ac:dyDescent="0.2">
      <c r="A109" s="32">
        <v>191890</v>
      </c>
      <c r="B109" s="33" t="s">
        <v>412</v>
      </c>
      <c r="C109" s="51" t="s">
        <v>413</v>
      </c>
      <c r="D109" s="34"/>
      <c r="E109" s="35" t="s">
        <v>414</v>
      </c>
      <c r="F109" s="36" t="s">
        <v>415</v>
      </c>
      <c r="G109" s="36" t="s">
        <v>29</v>
      </c>
      <c r="H109" s="37">
        <v>2022</v>
      </c>
      <c r="I109" s="38" t="s">
        <v>416</v>
      </c>
      <c r="J109" s="39" t="s">
        <v>31</v>
      </c>
      <c r="K109" s="40" t="s">
        <v>408</v>
      </c>
      <c r="L109" s="38" t="s">
        <v>33</v>
      </c>
      <c r="M109" s="41">
        <v>60</v>
      </c>
      <c r="N109" s="42">
        <f>181.06*(1-$O$4/100)</f>
        <v>181.06</v>
      </c>
      <c r="O109" s="43"/>
    </row>
    <row r="110" spans="1:15" ht="14.25" customHeight="1" x14ac:dyDescent="0.2">
      <c r="A110" s="27"/>
      <c r="B110" s="28"/>
      <c r="C110" s="50"/>
      <c r="D110" s="29"/>
      <c r="E110" s="29" t="s">
        <v>417</v>
      </c>
      <c r="F110" s="30"/>
      <c r="G110" s="30"/>
      <c r="H110" s="30"/>
      <c r="I110" s="30"/>
      <c r="J110" s="30"/>
      <c r="K110" s="30"/>
      <c r="L110" s="30"/>
      <c r="M110" s="30"/>
      <c r="N110" s="30"/>
      <c r="O110" s="31"/>
    </row>
    <row r="111" spans="1:15" ht="12.75" x14ac:dyDescent="0.2">
      <c r="A111" s="32">
        <v>191814</v>
      </c>
      <c r="B111" s="33" t="s">
        <v>418</v>
      </c>
      <c r="C111" s="51" t="s">
        <v>419</v>
      </c>
      <c r="D111" s="44" t="s">
        <v>116</v>
      </c>
      <c r="E111" s="35" t="s">
        <v>420</v>
      </c>
      <c r="F111" s="45" t="s">
        <v>421</v>
      </c>
      <c r="G111" s="36" t="s">
        <v>29</v>
      </c>
      <c r="H111" s="37">
        <v>2022</v>
      </c>
      <c r="I111" s="38" t="s">
        <v>92</v>
      </c>
      <c r="J111" s="39" t="s">
        <v>31</v>
      </c>
      <c r="K111" s="40" t="s">
        <v>388</v>
      </c>
      <c r="L111" s="38" t="s">
        <v>33</v>
      </c>
      <c r="M111" s="41">
        <v>36</v>
      </c>
      <c r="N111" s="42">
        <f>190.08*(1-$O$4/100)</f>
        <v>190.08</v>
      </c>
      <c r="O111" s="43"/>
    </row>
    <row r="112" spans="1:15" ht="14.25" customHeight="1" x14ac:dyDescent="0.2">
      <c r="A112" s="27"/>
      <c r="B112" s="28"/>
      <c r="C112" s="50"/>
      <c r="D112" s="29"/>
      <c r="E112" s="29" t="s">
        <v>422</v>
      </c>
      <c r="F112" s="30"/>
      <c r="G112" s="30"/>
      <c r="H112" s="30"/>
      <c r="I112" s="30"/>
      <c r="J112" s="30"/>
      <c r="K112" s="30"/>
      <c r="L112" s="30"/>
      <c r="M112" s="30"/>
      <c r="N112" s="30"/>
      <c r="O112" s="31"/>
    </row>
    <row r="113" spans="1:15" ht="12.75" x14ac:dyDescent="0.2">
      <c r="A113" s="32">
        <v>41579</v>
      </c>
      <c r="B113" s="33" t="s">
        <v>423</v>
      </c>
      <c r="C113" s="51" t="s">
        <v>424</v>
      </c>
      <c r="D113" s="44" t="s">
        <v>116</v>
      </c>
      <c r="E113" s="35" t="s">
        <v>425</v>
      </c>
      <c r="F113" s="45" t="s">
        <v>426</v>
      </c>
      <c r="G113" s="36" t="s">
        <v>29</v>
      </c>
      <c r="H113" s="37">
        <v>2023</v>
      </c>
      <c r="I113" s="38" t="s">
        <v>362</v>
      </c>
      <c r="J113" s="39" t="s">
        <v>31</v>
      </c>
      <c r="K113" s="40" t="s">
        <v>408</v>
      </c>
      <c r="L113" s="38" t="s">
        <v>33</v>
      </c>
      <c r="M113" s="41">
        <v>24</v>
      </c>
      <c r="N113" s="42">
        <f>205.04*(1-$O$4/100)</f>
        <v>205.04</v>
      </c>
      <c r="O113" s="43"/>
    </row>
    <row r="114" spans="1:15" ht="12.75" x14ac:dyDescent="0.2">
      <c r="A114" s="32">
        <v>191812</v>
      </c>
      <c r="B114" s="33" t="s">
        <v>427</v>
      </c>
      <c r="C114" s="51" t="s">
        <v>428</v>
      </c>
      <c r="D114" s="34"/>
      <c r="E114" s="35" t="s">
        <v>386</v>
      </c>
      <c r="F114" s="36" t="s">
        <v>429</v>
      </c>
      <c r="G114" s="36" t="s">
        <v>29</v>
      </c>
      <c r="H114" s="37">
        <v>2016</v>
      </c>
      <c r="I114" s="38" t="s">
        <v>109</v>
      </c>
      <c r="J114" s="39" t="s">
        <v>31</v>
      </c>
      <c r="K114" s="40" t="s">
        <v>388</v>
      </c>
      <c r="L114" s="38" t="s">
        <v>33</v>
      </c>
      <c r="M114" s="41">
        <v>16</v>
      </c>
      <c r="N114" s="42">
        <f>160.05*(1-$O$4/100)</f>
        <v>160.05000000000001</v>
      </c>
      <c r="O114" s="43"/>
    </row>
    <row r="115" spans="1:15" ht="12.75" x14ac:dyDescent="0.2">
      <c r="A115" s="32">
        <v>50993</v>
      </c>
      <c r="B115" s="33" t="s">
        <v>430</v>
      </c>
      <c r="C115" s="51" t="s">
        <v>431</v>
      </c>
      <c r="D115" s="44" t="s">
        <v>116</v>
      </c>
      <c r="E115" s="35" t="s">
        <v>432</v>
      </c>
      <c r="F115" s="45" t="s">
        <v>433</v>
      </c>
      <c r="G115" s="36" t="s">
        <v>29</v>
      </c>
      <c r="H115" s="37">
        <v>2022</v>
      </c>
      <c r="I115" s="38" t="s">
        <v>92</v>
      </c>
      <c r="J115" s="39" t="s">
        <v>31</v>
      </c>
      <c r="K115" s="40" t="s">
        <v>408</v>
      </c>
      <c r="L115" s="38" t="s">
        <v>33</v>
      </c>
      <c r="M115" s="41">
        <v>36</v>
      </c>
      <c r="N115" s="42">
        <f>190.08*(1-$O$4/100)</f>
        <v>190.08</v>
      </c>
      <c r="O115" s="43"/>
    </row>
    <row r="116" spans="1:15" ht="12.75" x14ac:dyDescent="0.2">
      <c r="A116" s="32">
        <v>39418</v>
      </c>
      <c r="B116" s="33" t="s">
        <v>434</v>
      </c>
      <c r="C116" s="51" t="s">
        <v>435</v>
      </c>
      <c r="D116" s="44" t="s">
        <v>116</v>
      </c>
      <c r="E116" s="35" t="s">
        <v>436</v>
      </c>
      <c r="F116" s="45" t="s">
        <v>437</v>
      </c>
      <c r="G116" s="36" t="s">
        <v>29</v>
      </c>
      <c r="H116" s="37">
        <v>2021</v>
      </c>
      <c r="I116" s="38" t="s">
        <v>336</v>
      </c>
      <c r="J116" s="39" t="s">
        <v>31</v>
      </c>
      <c r="K116" s="40" t="s">
        <v>408</v>
      </c>
      <c r="L116" s="38" t="s">
        <v>33</v>
      </c>
      <c r="M116" s="41">
        <v>16</v>
      </c>
      <c r="N116" s="42">
        <f>160.05*(1-$O$4/100)</f>
        <v>160.05000000000001</v>
      </c>
      <c r="O116" s="43"/>
    </row>
    <row r="117" spans="1:15" ht="12.75" x14ac:dyDescent="0.2">
      <c r="A117" s="32">
        <v>191822</v>
      </c>
      <c r="B117" s="33" t="s">
        <v>438</v>
      </c>
      <c r="C117" s="51" t="s">
        <v>439</v>
      </c>
      <c r="D117" s="34"/>
      <c r="E117" s="35" t="s">
        <v>386</v>
      </c>
      <c r="F117" s="36" t="s">
        <v>440</v>
      </c>
      <c r="G117" s="36" t="s">
        <v>29</v>
      </c>
      <c r="H117" s="37">
        <v>2017</v>
      </c>
      <c r="I117" s="38" t="s">
        <v>441</v>
      </c>
      <c r="J117" s="39" t="s">
        <v>31</v>
      </c>
      <c r="K117" s="40" t="s">
        <v>388</v>
      </c>
      <c r="L117" s="38" t="s">
        <v>33</v>
      </c>
      <c r="M117" s="41">
        <v>12</v>
      </c>
      <c r="N117" s="42">
        <f>160.05*(1-$O$4/100)</f>
        <v>160.05000000000001</v>
      </c>
      <c r="O117" s="43"/>
    </row>
    <row r="118" spans="1:15" ht="12.75" x14ac:dyDescent="0.2">
      <c r="A118" s="32">
        <v>35576</v>
      </c>
      <c r="B118" s="33" t="s">
        <v>442</v>
      </c>
      <c r="C118" s="51" t="s">
        <v>443</v>
      </c>
      <c r="D118" s="34"/>
      <c r="E118" s="35" t="s">
        <v>444</v>
      </c>
      <c r="F118" s="45" t="s">
        <v>445</v>
      </c>
      <c r="G118" s="36" t="s">
        <v>29</v>
      </c>
      <c r="H118" s="37">
        <v>2023</v>
      </c>
      <c r="I118" s="38" t="s">
        <v>446</v>
      </c>
      <c r="J118" s="39" t="s">
        <v>31</v>
      </c>
      <c r="K118" s="40" t="s">
        <v>408</v>
      </c>
      <c r="L118" s="38" t="s">
        <v>33</v>
      </c>
      <c r="M118" s="41">
        <v>18</v>
      </c>
      <c r="N118" s="42">
        <f>215.05*(1-$O$4/100)</f>
        <v>215.05</v>
      </c>
      <c r="O118" s="43"/>
    </row>
    <row r="119" spans="1:15" ht="12.75" x14ac:dyDescent="0.2">
      <c r="A119" s="32">
        <v>191805</v>
      </c>
      <c r="B119" s="33" t="s">
        <v>447</v>
      </c>
      <c r="C119" s="51" t="s">
        <v>448</v>
      </c>
      <c r="D119" s="34"/>
      <c r="E119" s="35" t="s">
        <v>449</v>
      </c>
      <c r="F119" s="36" t="s">
        <v>450</v>
      </c>
      <c r="G119" s="36" t="s">
        <v>29</v>
      </c>
      <c r="H119" s="37">
        <v>2015</v>
      </c>
      <c r="I119" s="38" t="s">
        <v>119</v>
      </c>
      <c r="J119" s="39" t="s">
        <v>31</v>
      </c>
      <c r="K119" s="40" t="s">
        <v>388</v>
      </c>
      <c r="L119" s="38" t="s">
        <v>33</v>
      </c>
      <c r="M119" s="41">
        <v>16</v>
      </c>
      <c r="N119" s="42">
        <f>160.05*(1-$O$4/100)</f>
        <v>160.05000000000001</v>
      </c>
      <c r="O119" s="43"/>
    </row>
    <row r="120" spans="1:15" ht="12.75" x14ac:dyDescent="0.2">
      <c r="A120" s="32">
        <v>38038</v>
      </c>
      <c r="B120" s="33" t="s">
        <v>451</v>
      </c>
      <c r="C120" s="51" t="s">
        <v>452</v>
      </c>
      <c r="D120" s="44" t="s">
        <v>116</v>
      </c>
      <c r="E120" s="35" t="s">
        <v>453</v>
      </c>
      <c r="F120" s="45" t="s">
        <v>454</v>
      </c>
      <c r="G120" s="36" t="s">
        <v>29</v>
      </c>
      <c r="H120" s="37">
        <v>2023</v>
      </c>
      <c r="I120" s="38" t="s">
        <v>109</v>
      </c>
      <c r="J120" s="39" t="s">
        <v>31</v>
      </c>
      <c r="K120" s="40" t="s">
        <v>408</v>
      </c>
      <c r="L120" s="38" t="s">
        <v>33</v>
      </c>
      <c r="M120" s="41">
        <v>24</v>
      </c>
      <c r="N120" s="42">
        <f>195.03*(1-$O$4/100)</f>
        <v>195.03</v>
      </c>
      <c r="O120" s="43"/>
    </row>
    <row r="121" spans="1:15" ht="14.25" customHeight="1" x14ac:dyDescent="0.2">
      <c r="A121" s="27"/>
      <c r="B121" s="28"/>
      <c r="C121" s="50"/>
      <c r="D121" s="29"/>
      <c r="E121" s="29" t="s">
        <v>455</v>
      </c>
      <c r="F121" s="30"/>
      <c r="G121" s="30"/>
      <c r="H121" s="30"/>
      <c r="I121" s="30"/>
      <c r="J121" s="30"/>
      <c r="K121" s="30"/>
      <c r="L121" s="30"/>
      <c r="M121" s="30"/>
      <c r="N121" s="30"/>
      <c r="O121" s="31"/>
    </row>
    <row r="122" spans="1:15" ht="12.75" x14ac:dyDescent="0.2">
      <c r="A122" s="32">
        <v>191839</v>
      </c>
      <c r="B122" s="33" t="s">
        <v>456</v>
      </c>
      <c r="C122" s="51" t="s">
        <v>457</v>
      </c>
      <c r="D122" s="44" t="s">
        <v>116</v>
      </c>
      <c r="E122" s="35" t="s">
        <v>458</v>
      </c>
      <c r="F122" s="45" t="s">
        <v>459</v>
      </c>
      <c r="G122" s="36" t="s">
        <v>29</v>
      </c>
      <c r="H122" s="37">
        <v>2018</v>
      </c>
      <c r="I122" s="38" t="s">
        <v>460</v>
      </c>
      <c r="J122" s="39" t="s">
        <v>31</v>
      </c>
      <c r="K122" s="40" t="s">
        <v>342</v>
      </c>
      <c r="L122" s="38" t="s">
        <v>349</v>
      </c>
      <c r="M122" s="41">
        <v>12</v>
      </c>
      <c r="N122" s="42">
        <f>407*(1-$O$4/100)</f>
        <v>407</v>
      </c>
      <c r="O122" s="43"/>
    </row>
    <row r="123" spans="1:15" ht="12.75" x14ac:dyDescent="0.2">
      <c r="A123" s="32">
        <v>191911</v>
      </c>
      <c r="B123" s="33" t="s">
        <v>461</v>
      </c>
      <c r="C123" s="51" t="s">
        <v>462</v>
      </c>
      <c r="D123" s="34"/>
      <c r="E123" s="35" t="s">
        <v>463</v>
      </c>
      <c r="F123" s="46" t="s">
        <v>464</v>
      </c>
      <c r="G123" s="36" t="s">
        <v>29</v>
      </c>
      <c r="H123" s="37">
        <v>2024</v>
      </c>
      <c r="I123" s="38" t="s">
        <v>465</v>
      </c>
      <c r="J123" s="39" t="s">
        <v>31</v>
      </c>
      <c r="K123" s="40" t="s">
        <v>388</v>
      </c>
      <c r="L123" s="38" t="s">
        <v>349</v>
      </c>
      <c r="M123" s="41">
        <v>6</v>
      </c>
      <c r="N123" s="42">
        <f>470.03*(1-$O$4/100)</f>
        <v>470.03</v>
      </c>
      <c r="O123" s="43"/>
    </row>
    <row r="124" spans="1:15" ht="12.75" x14ac:dyDescent="0.2">
      <c r="A124" s="32">
        <v>191892</v>
      </c>
      <c r="B124" s="33" t="s">
        <v>466</v>
      </c>
      <c r="C124" s="51" t="s">
        <v>467</v>
      </c>
      <c r="D124" s="44" t="s">
        <v>116</v>
      </c>
      <c r="E124" s="35" t="s">
        <v>468</v>
      </c>
      <c r="F124" s="45" t="s">
        <v>469</v>
      </c>
      <c r="G124" s="36" t="s">
        <v>29</v>
      </c>
      <c r="H124" s="37">
        <v>2022</v>
      </c>
      <c r="I124" s="38" t="s">
        <v>441</v>
      </c>
      <c r="J124" s="39" t="s">
        <v>31</v>
      </c>
      <c r="K124" s="40" t="s">
        <v>342</v>
      </c>
      <c r="L124" s="38" t="s">
        <v>349</v>
      </c>
      <c r="M124" s="41">
        <v>20</v>
      </c>
      <c r="N124" s="42">
        <f>350.02*(1-$O$4/100)</f>
        <v>350.02</v>
      </c>
      <c r="O124" s="43"/>
    </row>
    <row r="125" spans="1:15" ht="12.75" x14ac:dyDescent="0.2">
      <c r="A125" s="32">
        <v>191909</v>
      </c>
      <c r="B125" s="33" t="s">
        <v>470</v>
      </c>
      <c r="C125" s="51" t="s">
        <v>471</v>
      </c>
      <c r="D125" s="34"/>
      <c r="E125" s="35" t="s">
        <v>472</v>
      </c>
      <c r="F125" s="45" t="s">
        <v>473</v>
      </c>
      <c r="G125" s="36" t="s">
        <v>29</v>
      </c>
      <c r="H125" s="37">
        <v>2023</v>
      </c>
      <c r="I125" s="38" t="s">
        <v>183</v>
      </c>
      <c r="J125" s="39" t="s">
        <v>31</v>
      </c>
      <c r="K125" s="40" t="s">
        <v>342</v>
      </c>
      <c r="L125" s="38" t="s">
        <v>349</v>
      </c>
      <c r="M125" s="41">
        <v>20</v>
      </c>
      <c r="N125" s="42">
        <f>320.1*(1-$O$4/100)</f>
        <v>320.10000000000002</v>
      </c>
      <c r="O125" s="43"/>
    </row>
    <row r="126" spans="1:15" ht="12.75" x14ac:dyDescent="0.2">
      <c r="A126" s="32">
        <v>191808</v>
      </c>
      <c r="B126" s="33" t="s">
        <v>474</v>
      </c>
      <c r="C126" s="51" t="s">
        <v>475</v>
      </c>
      <c r="D126" s="44" t="s">
        <v>116</v>
      </c>
      <c r="E126" s="35" t="s">
        <v>476</v>
      </c>
      <c r="F126" s="46" t="s">
        <v>477</v>
      </c>
      <c r="G126" s="36" t="s">
        <v>29</v>
      </c>
      <c r="H126" s="37">
        <v>2024</v>
      </c>
      <c r="I126" s="38" t="s">
        <v>478</v>
      </c>
      <c r="J126" s="39" t="s">
        <v>31</v>
      </c>
      <c r="K126" s="40" t="s">
        <v>342</v>
      </c>
      <c r="L126" s="38" t="s">
        <v>349</v>
      </c>
      <c r="M126" s="41">
        <v>6</v>
      </c>
      <c r="N126" s="42">
        <f>650.1*(1-$O$4/100)</f>
        <v>650.1</v>
      </c>
      <c r="O126" s="43"/>
    </row>
    <row r="127" spans="1:15" ht="12.75" x14ac:dyDescent="0.2">
      <c r="A127" s="32">
        <v>191885</v>
      </c>
      <c r="B127" s="33" t="s">
        <v>479</v>
      </c>
      <c r="C127" s="51" t="s">
        <v>480</v>
      </c>
      <c r="D127" s="44" t="s">
        <v>116</v>
      </c>
      <c r="E127" s="35" t="s">
        <v>481</v>
      </c>
      <c r="F127" s="46" t="s">
        <v>482</v>
      </c>
      <c r="G127" s="36" t="s">
        <v>29</v>
      </c>
      <c r="H127" s="37">
        <v>2022</v>
      </c>
      <c r="I127" s="38" t="s">
        <v>328</v>
      </c>
      <c r="J127" s="39" t="s">
        <v>31</v>
      </c>
      <c r="K127" s="40" t="s">
        <v>342</v>
      </c>
      <c r="L127" s="38" t="s">
        <v>349</v>
      </c>
      <c r="M127" s="41">
        <v>20</v>
      </c>
      <c r="N127" s="42">
        <f>460.02*(1-$O$4/100)</f>
        <v>460.02</v>
      </c>
      <c r="O127" s="43"/>
    </row>
    <row r="128" spans="1:15" ht="12.75" x14ac:dyDescent="0.2">
      <c r="A128" s="32">
        <v>101435</v>
      </c>
      <c r="B128" s="33" t="s">
        <v>483</v>
      </c>
      <c r="C128" s="51" t="s">
        <v>484</v>
      </c>
      <c r="D128" s="44" t="s">
        <v>116</v>
      </c>
      <c r="E128" s="35" t="s">
        <v>485</v>
      </c>
      <c r="F128" s="45" t="s">
        <v>486</v>
      </c>
      <c r="G128" s="36" t="s">
        <v>29</v>
      </c>
      <c r="H128" s="37">
        <v>2024</v>
      </c>
      <c r="I128" s="38" t="s">
        <v>392</v>
      </c>
      <c r="J128" s="39" t="s">
        <v>31</v>
      </c>
      <c r="K128" s="40" t="s">
        <v>342</v>
      </c>
      <c r="L128" s="38" t="s">
        <v>349</v>
      </c>
      <c r="M128" s="41">
        <v>8</v>
      </c>
      <c r="N128" s="42">
        <f>550*(1-$O$4/100)</f>
        <v>550</v>
      </c>
      <c r="O128" s="43"/>
    </row>
    <row r="129" spans="1:15" ht="12.75" x14ac:dyDescent="0.2">
      <c r="A129" s="32">
        <v>191899</v>
      </c>
      <c r="B129" s="33" t="s">
        <v>487</v>
      </c>
      <c r="C129" s="51" t="s">
        <v>488</v>
      </c>
      <c r="D129" s="34"/>
      <c r="E129" s="35" t="s">
        <v>472</v>
      </c>
      <c r="F129" s="45" t="s">
        <v>489</v>
      </c>
      <c r="G129" s="36" t="s">
        <v>29</v>
      </c>
      <c r="H129" s="37">
        <v>2023</v>
      </c>
      <c r="I129" s="38" t="s">
        <v>353</v>
      </c>
      <c r="J129" s="39" t="s">
        <v>31</v>
      </c>
      <c r="K129" s="40" t="s">
        <v>342</v>
      </c>
      <c r="L129" s="38" t="s">
        <v>349</v>
      </c>
      <c r="M129" s="41">
        <v>18</v>
      </c>
      <c r="N129" s="42">
        <f>320.1*(1-$O$4/100)</f>
        <v>320.10000000000002</v>
      </c>
      <c r="O129" s="43"/>
    </row>
    <row r="130" spans="1:15" ht="12.75" x14ac:dyDescent="0.2">
      <c r="A130" s="32">
        <v>191800</v>
      </c>
      <c r="B130" s="33" t="s">
        <v>490</v>
      </c>
      <c r="C130" s="51" t="s">
        <v>491</v>
      </c>
      <c r="D130" s="34"/>
      <c r="E130" s="35" t="s">
        <v>458</v>
      </c>
      <c r="F130" s="45" t="s">
        <v>492</v>
      </c>
      <c r="G130" s="36" t="s">
        <v>29</v>
      </c>
      <c r="H130" s="37">
        <v>2021</v>
      </c>
      <c r="I130" s="38" t="s">
        <v>493</v>
      </c>
      <c r="J130" s="39" t="s">
        <v>31</v>
      </c>
      <c r="K130" s="40" t="s">
        <v>342</v>
      </c>
      <c r="L130" s="38" t="s">
        <v>33</v>
      </c>
      <c r="M130" s="41">
        <v>16</v>
      </c>
      <c r="N130" s="42">
        <f>242*(1-$O$4/100)</f>
        <v>242</v>
      </c>
      <c r="O130" s="43"/>
    </row>
    <row r="131" spans="1:15" ht="12.75" x14ac:dyDescent="0.2">
      <c r="A131" s="32">
        <v>112296</v>
      </c>
      <c r="B131" s="33" t="s">
        <v>494</v>
      </c>
      <c r="C131" s="51" t="s">
        <v>495</v>
      </c>
      <c r="D131" s="34"/>
      <c r="E131" s="35" t="s">
        <v>496</v>
      </c>
      <c r="F131" s="45" t="s">
        <v>497</v>
      </c>
      <c r="G131" s="36" t="s">
        <v>29</v>
      </c>
      <c r="H131" s="37">
        <v>2021</v>
      </c>
      <c r="I131" s="38" t="s">
        <v>353</v>
      </c>
      <c r="J131" s="39" t="s">
        <v>31</v>
      </c>
      <c r="K131" s="40" t="s">
        <v>342</v>
      </c>
      <c r="L131" s="38" t="s">
        <v>33</v>
      </c>
      <c r="M131" s="41">
        <v>16</v>
      </c>
      <c r="N131" s="42">
        <f>264*(1-$O$4/100)</f>
        <v>264</v>
      </c>
      <c r="O131" s="43"/>
    </row>
    <row r="132" spans="1:15" ht="12.75" x14ac:dyDescent="0.2">
      <c r="A132" s="32">
        <v>183553</v>
      </c>
      <c r="B132" s="33" t="s">
        <v>498</v>
      </c>
      <c r="C132" s="51" t="s">
        <v>499</v>
      </c>
      <c r="D132" s="44" t="s">
        <v>116</v>
      </c>
      <c r="E132" s="35" t="s">
        <v>463</v>
      </c>
      <c r="F132" s="46" t="s">
        <v>500</v>
      </c>
      <c r="G132" s="36" t="s">
        <v>29</v>
      </c>
      <c r="H132" s="37">
        <v>2022</v>
      </c>
      <c r="I132" s="38" t="s">
        <v>119</v>
      </c>
      <c r="J132" s="39" t="s">
        <v>31</v>
      </c>
      <c r="K132" s="40" t="s">
        <v>342</v>
      </c>
      <c r="L132" s="38" t="s">
        <v>349</v>
      </c>
      <c r="M132" s="41">
        <v>16</v>
      </c>
      <c r="N132" s="42">
        <f>380.05*(1-$O$4/100)</f>
        <v>380.05</v>
      </c>
      <c r="O132" s="43"/>
    </row>
    <row r="133" spans="1:15" ht="14.25" customHeight="1" x14ac:dyDescent="0.2">
      <c r="A133" s="27"/>
      <c r="B133" s="28"/>
      <c r="C133" s="50"/>
      <c r="D133" s="29"/>
      <c r="E133" s="29" t="s">
        <v>622</v>
      </c>
      <c r="F133" s="30"/>
      <c r="G133" s="30"/>
      <c r="H133" s="30"/>
      <c r="I133" s="30"/>
      <c r="J133" s="30"/>
      <c r="K133" s="30"/>
      <c r="L133" s="30"/>
      <c r="M133" s="30"/>
      <c r="N133" s="30"/>
      <c r="O133" s="31"/>
    </row>
    <row r="134" spans="1:15" ht="12.75" x14ac:dyDescent="0.2">
      <c r="A134" s="32">
        <v>191901</v>
      </c>
      <c r="B134" s="33" t="s">
        <v>501</v>
      </c>
      <c r="C134" s="51" t="s">
        <v>502</v>
      </c>
      <c r="D134" s="44" t="s">
        <v>116</v>
      </c>
      <c r="E134" s="35" t="s">
        <v>503</v>
      </c>
      <c r="F134" s="46" t="s">
        <v>504</v>
      </c>
      <c r="G134" s="36" t="s">
        <v>29</v>
      </c>
      <c r="H134" s="37">
        <v>2023</v>
      </c>
      <c r="I134" s="38" t="s">
        <v>505</v>
      </c>
      <c r="J134" s="39" t="s">
        <v>31</v>
      </c>
      <c r="K134" s="40" t="s">
        <v>506</v>
      </c>
      <c r="L134" s="38" t="s">
        <v>507</v>
      </c>
      <c r="M134" s="41">
        <v>30</v>
      </c>
      <c r="N134" s="42">
        <f>1060.08*(1-$O$4/100)</f>
        <v>1060.08</v>
      </c>
      <c r="O134" s="43"/>
    </row>
    <row r="135" spans="1:15" ht="12.75" x14ac:dyDescent="0.2">
      <c r="A135" s="32">
        <v>191788</v>
      </c>
      <c r="B135" s="33" t="s">
        <v>508</v>
      </c>
      <c r="C135" s="51" t="s">
        <v>509</v>
      </c>
      <c r="D135" s="44" t="s">
        <v>116</v>
      </c>
      <c r="E135" s="35" t="s">
        <v>481</v>
      </c>
      <c r="F135" s="46" t="s">
        <v>510</v>
      </c>
      <c r="G135" s="36" t="s">
        <v>29</v>
      </c>
      <c r="H135" s="37">
        <v>2023</v>
      </c>
      <c r="I135" s="38" t="s">
        <v>119</v>
      </c>
      <c r="J135" s="39" t="s">
        <v>31</v>
      </c>
      <c r="K135" s="40" t="s">
        <v>342</v>
      </c>
      <c r="L135" s="38" t="s">
        <v>507</v>
      </c>
      <c r="M135" s="41">
        <v>17</v>
      </c>
      <c r="N135" s="42">
        <f>1575*(1-$O$4/100)</f>
        <v>1575</v>
      </c>
      <c r="O135" s="43"/>
    </row>
    <row r="136" spans="1:15" ht="12.75" x14ac:dyDescent="0.2">
      <c r="A136" s="32">
        <v>191902</v>
      </c>
      <c r="B136" s="33" t="s">
        <v>511</v>
      </c>
      <c r="C136" s="51" t="s">
        <v>512</v>
      </c>
      <c r="D136" s="34"/>
      <c r="E136" s="35" t="s">
        <v>513</v>
      </c>
      <c r="F136" s="46" t="s">
        <v>514</v>
      </c>
      <c r="G136" s="36" t="s">
        <v>29</v>
      </c>
      <c r="H136" s="37">
        <v>2023</v>
      </c>
      <c r="I136" s="38" t="s">
        <v>47</v>
      </c>
      <c r="J136" s="39" t="s">
        <v>31</v>
      </c>
      <c r="K136" s="40" t="s">
        <v>408</v>
      </c>
      <c r="L136" s="38" t="s">
        <v>507</v>
      </c>
      <c r="M136" s="41">
        <v>12</v>
      </c>
      <c r="N136" s="42">
        <f>1300.08*(1-$O$4/100)</f>
        <v>1300.08</v>
      </c>
      <c r="O136" s="43"/>
    </row>
    <row r="137" spans="1:15" ht="12.75" x14ac:dyDescent="0.2">
      <c r="A137" s="32">
        <v>191820</v>
      </c>
      <c r="B137" s="33" t="s">
        <v>515</v>
      </c>
      <c r="C137" s="51" t="s">
        <v>516</v>
      </c>
      <c r="D137" s="34"/>
      <c r="E137" s="35" t="s">
        <v>517</v>
      </c>
      <c r="F137" s="36" t="s">
        <v>518</v>
      </c>
      <c r="G137" s="36" t="s">
        <v>29</v>
      </c>
      <c r="H137" s="37">
        <v>2023</v>
      </c>
      <c r="I137" s="38" t="s">
        <v>92</v>
      </c>
      <c r="J137" s="39" t="s">
        <v>31</v>
      </c>
      <c r="K137" s="40" t="s">
        <v>408</v>
      </c>
      <c r="L137" s="38" t="s">
        <v>507</v>
      </c>
      <c r="M137" s="41">
        <v>17</v>
      </c>
      <c r="N137" s="42">
        <f>750*(1-$O$4/100)</f>
        <v>750</v>
      </c>
      <c r="O137" s="43"/>
    </row>
    <row r="138" spans="1:15" ht="12.75" x14ac:dyDescent="0.2">
      <c r="A138" s="32">
        <v>191836</v>
      </c>
      <c r="B138" s="33" t="s">
        <v>519</v>
      </c>
      <c r="C138" s="51" t="s">
        <v>520</v>
      </c>
      <c r="D138" s="44" t="s">
        <v>116</v>
      </c>
      <c r="E138" s="35" t="s">
        <v>31</v>
      </c>
      <c r="F138" s="45" t="s">
        <v>521</v>
      </c>
      <c r="G138" s="36" t="s">
        <v>29</v>
      </c>
      <c r="H138" s="37">
        <v>2018</v>
      </c>
      <c r="I138" s="38" t="s">
        <v>522</v>
      </c>
      <c r="J138" s="39" t="s">
        <v>31</v>
      </c>
      <c r="K138" s="40" t="s">
        <v>506</v>
      </c>
      <c r="L138" s="38" t="s">
        <v>507</v>
      </c>
      <c r="M138" s="41">
        <v>50</v>
      </c>
      <c r="N138" s="42">
        <f>1232.04*(1-$O$4/100)</f>
        <v>1232.04</v>
      </c>
      <c r="O138" s="43"/>
    </row>
    <row r="139" spans="1:15" ht="12.75" x14ac:dyDescent="0.2">
      <c r="A139" s="32">
        <v>191578</v>
      </c>
      <c r="B139" s="33" t="s">
        <v>523</v>
      </c>
      <c r="C139" s="51" t="s">
        <v>524</v>
      </c>
      <c r="D139" s="44" t="s">
        <v>116</v>
      </c>
      <c r="E139" s="35" t="s">
        <v>31</v>
      </c>
      <c r="F139" s="46" t="s">
        <v>525</v>
      </c>
      <c r="G139" s="36" t="s">
        <v>29</v>
      </c>
      <c r="H139" s="37">
        <v>2022</v>
      </c>
      <c r="I139" s="38" t="s">
        <v>522</v>
      </c>
      <c r="J139" s="39" t="s">
        <v>31</v>
      </c>
      <c r="K139" s="40" t="s">
        <v>506</v>
      </c>
      <c r="L139" s="38" t="s">
        <v>507</v>
      </c>
      <c r="M139" s="41">
        <v>50</v>
      </c>
      <c r="N139" s="42">
        <f>1475.04*(1-$O$4/100)</f>
        <v>1475.04</v>
      </c>
      <c r="O139" s="43"/>
    </row>
    <row r="140" spans="1:15" ht="12.75" x14ac:dyDescent="0.2">
      <c r="A140" s="32">
        <v>191894</v>
      </c>
      <c r="B140" s="33" t="s">
        <v>526</v>
      </c>
      <c r="C140" s="51" t="s">
        <v>527</v>
      </c>
      <c r="D140" s="44" t="s">
        <v>116</v>
      </c>
      <c r="E140" s="35" t="s">
        <v>528</v>
      </c>
      <c r="F140" s="46" t="s">
        <v>529</v>
      </c>
      <c r="G140" s="36" t="s">
        <v>29</v>
      </c>
      <c r="H140" s="37">
        <v>2022</v>
      </c>
      <c r="I140" s="38" t="s">
        <v>505</v>
      </c>
      <c r="J140" s="39" t="s">
        <v>31</v>
      </c>
      <c r="K140" s="40" t="s">
        <v>31</v>
      </c>
      <c r="L140" s="38" t="s">
        <v>530</v>
      </c>
      <c r="M140" s="41">
        <v>66</v>
      </c>
      <c r="N140" s="42">
        <f>950.04*(1-$O$4/100)</f>
        <v>950.04</v>
      </c>
      <c r="O140" s="43"/>
    </row>
    <row r="141" spans="1:15" ht="12.75" x14ac:dyDescent="0.2">
      <c r="A141" s="32">
        <v>191879</v>
      </c>
      <c r="B141" s="33" t="s">
        <v>531</v>
      </c>
      <c r="C141" s="51" t="s">
        <v>532</v>
      </c>
      <c r="D141" s="44" t="s">
        <v>116</v>
      </c>
      <c r="E141" s="35" t="s">
        <v>533</v>
      </c>
      <c r="F141" s="46" t="s">
        <v>534</v>
      </c>
      <c r="G141" s="36" t="s">
        <v>29</v>
      </c>
      <c r="H141" s="37">
        <v>2024</v>
      </c>
      <c r="I141" s="38" t="s">
        <v>505</v>
      </c>
      <c r="J141" s="39" t="s">
        <v>31</v>
      </c>
      <c r="K141" s="40" t="s">
        <v>506</v>
      </c>
      <c r="L141" s="38" t="s">
        <v>507</v>
      </c>
      <c r="M141" s="41">
        <v>36</v>
      </c>
      <c r="N141" s="42">
        <f>1080*(1-$O$4/100)</f>
        <v>1080</v>
      </c>
      <c r="O141" s="43"/>
    </row>
    <row r="142" spans="1:15" ht="12.75" x14ac:dyDescent="0.2">
      <c r="A142" s="32">
        <v>191834</v>
      </c>
      <c r="B142" s="33" t="s">
        <v>535</v>
      </c>
      <c r="C142" s="51" t="s">
        <v>536</v>
      </c>
      <c r="D142" s="34"/>
      <c r="E142" s="35" t="s">
        <v>463</v>
      </c>
      <c r="F142" s="46" t="s">
        <v>537</v>
      </c>
      <c r="G142" s="36" t="s">
        <v>29</v>
      </c>
      <c r="H142" s="37">
        <v>2018</v>
      </c>
      <c r="I142" s="38" t="s">
        <v>522</v>
      </c>
      <c r="J142" s="39" t="s">
        <v>31</v>
      </c>
      <c r="K142" s="40" t="s">
        <v>408</v>
      </c>
      <c r="L142" s="38" t="s">
        <v>507</v>
      </c>
      <c r="M142" s="41">
        <v>14</v>
      </c>
      <c r="N142" s="42">
        <f>698.04*(1-$O$4/100)</f>
        <v>698.04</v>
      </c>
      <c r="O142" s="43"/>
    </row>
    <row r="143" spans="1:15" ht="12.75" x14ac:dyDescent="0.2">
      <c r="A143" s="32">
        <v>191842</v>
      </c>
      <c r="B143" s="33" t="s">
        <v>538</v>
      </c>
      <c r="C143" s="51" t="s">
        <v>539</v>
      </c>
      <c r="D143" s="44" t="s">
        <v>116</v>
      </c>
      <c r="E143" s="35" t="s">
        <v>540</v>
      </c>
      <c r="F143" s="46" t="s">
        <v>541</v>
      </c>
      <c r="G143" s="36" t="s">
        <v>29</v>
      </c>
      <c r="H143" s="37">
        <v>2021</v>
      </c>
      <c r="I143" s="38" t="s">
        <v>183</v>
      </c>
      <c r="J143" s="39" t="s">
        <v>31</v>
      </c>
      <c r="K143" s="40" t="s">
        <v>342</v>
      </c>
      <c r="L143" s="38" t="s">
        <v>507</v>
      </c>
      <c r="M143" s="41">
        <v>14</v>
      </c>
      <c r="N143" s="42">
        <f>1474.08*(1-$O$4/100)</f>
        <v>1474.08</v>
      </c>
      <c r="O143" s="43"/>
    </row>
    <row r="144" spans="1:15" ht="12.75" x14ac:dyDescent="0.2">
      <c r="A144" s="32">
        <v>191887</v>
      </c>
      <c r="B144" s="33" t="s">
        <v>542</v>
      </c>
      <c r="C144" s="51" t="s">
        <v>543</v>
      </c>
      <c r="D144" s="44" t="s">
        <v>116</v>
      </c>
      <c r="E144" s="35" t="s">
        <v>458</v>
      </c>
      <c r="F144" s="46" t="s">
        <v>544</v>
      </c>
      <c r="G144" s="36" t="s">
        <v>29</v>
      </c>
      <c r="H144" s="37">
        <v>2022</v>
      </c>
      <c r="I144" s="38" t="s">
        <v>109</v>
      </c>
      <c r="J144" s="39" t="s">
        <v>31</v>
      </c>
      <c r="K144" s="40" t="s">
        <v>388</v>
      </c>
      <c r="L144" s="38" t="s">
        <v>507</v>
      </c>
      <c r="M144" s="41">
        <v>14</v>
      </c>
      <c r="N144" s="42">
        <f>1039.08*(1-$O$4/100)</f>
        <v>1039.08</v>
      </c>
      <c r="O144" s="43"/>
    </row>
    <row r="145" spans="1:15" ht="12.75" x14ac:dyDescent="0.2">
      <c r="A145" s="32">
        <v>191907</v>
      </c>
      <c r="B145" s="33" t="s">
        <v>545</v>
      </c>
      <c r="C145" s="51" t="s">
        <v>546</v>
      </c>
      <c r="D145" s="44" t="s">
        <v>116</v>
      </c>
      <c r="E145" s="35" t="s">
        <v>547</v>
      </c>
      <c r="F145" s="46" t="s">
        <v>548</v>
      </c>
      <c r="G145" s="36" t="s">
        <v>29</v>
      </c>
      <c r="H145" s="37">
        <v>2023</v>
      </c>
      <c r="I145" s="38" t="s">
        <v>92</v>
      </c>
      <c r="J145" s="39" t="s">
        <v>31</v>
      </c>
      <c r="K145" s="40" t="s">
        <v>388</v>
      </c>
      <c r="L145" s="38" t="s">
        <v>507</v>
      </c>
      <c r="M145" s="41">
        <v>14</v>
      </c>
      <c r="N145" s="42">
        <f>1080*(1-$O$4/100)</f>
        <v>1080</v>
      </c>
      <c r="O145" s="43"/>
    </row>
    <row r="146" spans="1:15" ht="12.75" x14ac:dyDescent="0.2">
      <c r="A146" s="32">
        <v>191876</v>
      </c>
      <c r="B146" s="33" t="s">
        <v>549</v>
      </c>
      <c r="C146" s="51" t="s">
        <v>550</v>
      </c>
      <c r="D146" s="34"/>
      <c r="E146" s="35" t="s">
        <v>551</v>
      </c>
      <c r="F146" s="46" t="s">
        <v>552</v>
      </c>
      <c r="G146" s="36" t="s">
        <v>29</v>
      </c>
      <c r="H146" s="37">
        <v>2020</v>
      </c>
      <c r="I146" s="38" t="s">
        <v>416</v>
      </c>
      <c r="J146" s="39" t="s">
        <v>31</v>
      </c>
      <c r="K146" s="40" t="s">
        <v>342</v>
      </c>
      <c r="L146" s="38" t="s">
        <v>507</v>
      </c>
      <c r="M146" s="41">
        <v>12</v>
      </c>
      <c r="N146" s="42">
        <f>979.08*(1-$O$4/100)</f>
        <v>979.08</v>
      </c>
      <c r="O146" s="43"/>
    </row>
    <row r="147" spans="1:15" ht="12.75" x14ac:dyDescent="0.2">
      <c r="A147" s="32">
        <v>191908</v>
      </c>
      <c r="B147" s="33" t="s">
        <v>553</v>
      </c>
      <c r="C147" s="51" t="s">
        <v>554</v>
      </c>
      <c r="D147" s="34"/>
      <c r="E147" s="35" t="s">
        <v>555</v>
      </c>
      <c r="F147" s="46" t="s">
        <v>556</v>
      </c>
      <c r="G147" s="36" t="s">
        <v>29</v>
      </c>
      <c r="H147" s="37">
        <v>2023</v>
      </c>
      <c r="I147" s="38" t="s">
        <v>557</v>
      </c>
      <c r="J147" s="39" t="s">
        <v>31</v>
      </c>
      <c r="K147" s="40" t="s">
        <v>558</v>
      </c>
      <c r="L147" s="38" t="s">
        <v>507</v>
      </c>
      <c r="M147" s="41">
        <v>103</v>
      </c>
      <c r="N147" s="42">
        <f>599.04*(1-$O$4/100)</f>
        <v>599.04</v>
      </c>
      <c r="O147" s="43"/>
    </row>
    <row r="148" spans="1:15" ht="12.75" x14ac:dyDescent="0.2">
      <c r="A148" s="32">
        <v>191462</v>
      </c>
      <c r="B148" s="33" t="s">
        <v>559</v>
      </c>
      <c r="C148" s="51" t="s">
        <v>560</v>
      </c>
      <c r="D148" s="34"/>
      <c r="E148" s="35" t="s">
        <v>561</v>
      </c>
      <c r="F148" s="46" t="s">
        <v>562</v>
      </c>
      <c r="G148" s="36" t="s">
        <v>29</v>
      </c>
      <c r="H148" s="37">
        <v>2022</v>
      </c>
      <c r="I148" s="38" t="s">
        <v>441</v>
      </c>
      <c r="J148" s="39" t="s">
        <v>31</v>
      </c>
      <c r="K148" s="40" t="s">
        <v>388</v>
      </c>
      <c r="L148" s="38" t="s">
        <v>507</v>
      </c>
      <c r="M148" s="41">
        <v>12</v>
      </c>
      <c r="N148" s="42">
        <f>1408.08*(1-$O$4/100)</f>
        <v>1408.08</v>
      </c>
      <c r="O148" s="43"/>
    </row>
    <row r="149" spans="1:15" ht="12.75" x14ac:dyDescent="0.2">
      <c r="A149" s="32">
        <v>191912</v>
      </c>
      <c r="B149" s="33" t="s">
        <v>563</v>
      </c>
      <c r="C149" s="51" t="s">
        <v>564</v>
      </c>
      <c r="D149" s="44" t="s">
        <v>116</v>
      </c>
      <c r="E149" s="35" t="s">
        <v>565</v>
      </c>
      <c r="F149" s="46" t="s">
        <v>566</v>
      </c>
      <c r="G149" s="36" t="s">
        <v>29</v>
      </c>
      <c r="H149" s="37">
        <v>2024</v>
      </c>
      <c r="I149" s="38" t="s">
        <v>92</v>
      </c>
      <c r="J149" s="39" t="s">
        <v>31</v>
      </c>
      <c r="K149" s="40" t="s">
        <v>388</v>
      </c>
      <c r="L149" s="38" t="s">
        <v>33</v>
      </c>
      <c r="M149" s="41">
        <v>8</v>
      </c>
      <c r="N149" s="42">
        <f>570*(1-$O$4/100)</f>
        <v>570</v>
      </c>
      <c r="O149" s="43"/>
    </row>
    <row r="150" spans="1:15" ht="12.75" x14ac:dyDescent="0.2">
      <c r="A150" s="32">
        <v>187513</v>
      </c>
      <c r="B150" s="33" t="s">
        <v>567</v>
      </c>
      <c r="C150" s="51" t="s">
        <v>568</v>
      </c>
      <c r="D150" s="34"/>
      <c r="E150" s="35" t="s">
        <v>569</v>
      </c>
      <c r="F150" s="46" t="s">
        <v>570</v>
      </c>
      <c r="G150" s="36" t="s">
        <v>29</v>
      </c>
      <c r="H150" s="37">
        <v>2016</v>
      </c>
      <c r="I150" s="38" t="s">
        <v>416</v>
      </c>
      <c r="J150" s="39" t="s">
        <v>31</v>
      </c>
      <c r="K150" s="40" t="s">
        <v>31</v>
      </c>
      <c r="L150" s="38" t="s">
        <v>507</v>
      </c>
      <c r="M150" s="41">
        <v>14</v>
      </c>
      <c r="N150" s="42">
        <f>979.08*(1-$O$4/100)</f>
        <v>979.08</v>
      </c>
      <c r="O150" s="43"/>
    </row>
    <row r="151" spans="1:15" ht="12.75" x14ac:dyDescent="0.2">
      <c r="A151" s="32">
        <v>191903</v>
      </c>
      <c r="B151" s="33" t="s">
        <v>571</v>
      </c>
      <c r="C151" s="51" t="s">
        <v>572</v>
      </c>
      <c r="D151" s="34"/>
      <c r="E151" s="35" t="s">
        <v>573</v>
      </c>
      <c r="F151" s="46" t="s">
        <v>574</v>
      </c>
      <c r="G151" s="36" t="s">
        <v>29</v>
      </c>
      <c r="H151" s="37">
        <v>2023</v>
      </c>
      <c r="I151" s="38" t="s">
        <v>416</v>
      </c>
      <c r="J151" s="39" t="s">
        <v>31</v>
      </c>
      <c r="K151" s="40" t="s">
        <v>388</v>
      </c>
      <c r="L151" s="38" t="s">
        <v>507</v>
      </c>
      <c r="M151" s="41">
        <v>24</v>
      </c>
      <c r="N151" s="42">
        <f>1390.08*(1-$O$4/100)</f>
        <v>1390.08</v>
      </c>
      <c r="O151" s="43"/>
    </row>
    <row r="152" spans="1:15" ht="12.75" x14ac:dyDescent="0.2">
      <c r="A152" s="32">
        <v>191888</v>
      </c>
      <c r="B152" s="33" t="s">
        <v>575</v>
      </c>
      <c r="C152" s="51" t="s">
        <v>576</v>
      </c>
      <c r="D152" s="44" t="s">
        <v>116</v>
      </c>
      <c r="E152" s="35" t="s">
        <v>577</v>
      </c>
      <c r="F152" s="46" t="s">
        <v>578</v>
      </c>
      <c r="G152" s="36" t="s">
        <v>29</v>
      </c>
      <c r="H152" s="37">
        <v>2025</v>
      </c>
      <c r="I152" s="38" t="s">
        <v>579</v>
      </c>
      <c r="J152" s="39" t="s">
        <v>31</v>
      </c>
      <c r="K152" s="40" t="s">
        <v>388</v>
      </c>
      <c r="L152" s="38" t="s">
        <v>33</v>
      </c>
      <c r="M152" s="41">
        <v>20</v>
      </c>
      <c r="N152" s="42">
        <f>1575*(1-$O$4/100)</f>
        <v>1575</v>
      </c>
      <c r="O152" s="43"/>
    </row>
    <row r="153" spans="1:15" ht="12.75" x14ac:dyDescent="0.2">
      <c r="A153" s="32">
        <v>191884</v>
      </c>
      <c r="B153" s="33" t="s">
        <v>580</v>
      </c>
      <c r="C153" s="51" t="s">
        <v>581</v>
      </c>
      <c r="D153" s="44" t="s">
        <v>116</v>
      </c>
      <c r="E153" s="35" t="s">
        <v>582</v>
      </c>
      <c r="F153" s="45" t="s">
        <v>583</v>
      </c>
      <c r="G153" s="36" t="s">
        <v>29</v>
      </c>
      <c r="H153" s="37">
        <v>2022</v>
      </c>
      <c r="I153" s="38" t="s">
        <v>505</v>
      </c>
      <c r="J153" s="39" t="s">
        <v>31</v>
      </c>
      <c r="K153" s="40" t="s">
        <v>506</v>
      </c>
      <c r="L153" s="38" t="s">
        <v>507</v>
      </c>
      <c r="M153" s="41">
        <v>45</v>
      </c>
      <c r="N153" s="42">
        <f>695.04*(1-$O$4/100)</f>
        <v>695.04</v>
      </c>
      <c r="O153" s="43"/>
    </row>
    <row r="154" spans="1:15" ht="12.75" x14ac:dyDescent="0.2">
      <c r="A154" s="32">
        <v>191895</v>
      </c>
      <c r="B154" s="33" t="s">
        <v>584</v>
      </c>
      <c r="C154" s="51" t="s">
        <v>585</v>
      </c>
      <c r="D154" s="34"/>
      <c r="E154" s="35" t="s">
        <v>582</v>
      </c>
      <c r="F154" s="36" t="s">
        <v>586</v>
      </c>
      <c r="G154" s="36" t="s">
        <v>29</v>
      </c>
      <c r="H154" s="37">
        <v>2022</v>
      </c>
      <c r="I154" s="38" t="s">
        <v>505</v>
      </c>
      <c r="J154" s="39" t="s">
        <v>31</v>
      </c>
      <c r="K154" s="40" t="s">
        <v>31</v>
      </c>
      <c r="L154" s="38" t="s">
        <v>507</v>
      </c>
      <c r="M154" s="41">
        <v>60</v>
      </c>
      <c r="N154" s="42">
        <f>620.04*(1-$O$4/100)</f>
        <v>620.04</v>
      </c>
      <c r="O154" s="43"/>
    </row>
    <row r="155" spans="1:15" ht="12.75" x14ac:dyDescent="0.2">
      <c r="A155" s="32">
        <v>191893</v>
      </c>
      <c r="B155" s="33" t="s">
        <v>587</v>
      </c>
      <c r="C155" s="51" t="s">
        <v>588</v>
      </c>
      <c r="D155" s="44" t="s">
        <v>116</v>
      </c>
      <c r="E155" s="35" t="s">
        <v>589</v>
      </c>
      <c r="F155" s="46" t="s">
        <v>590</v>
      </c>
      <c r="G155" s="36" t="s">
        <v>29</v>
      </c>
      <c r="H155" s="37">
        <v>2022</v>
      </c>
      <c r="I155" s="38" t="s">
        <v>505</v>
      </c>
      <c r="J155" s="39" t="s">
        <v>31</v>
      </c>
      <c r="K155" s="40" t="s">
        <v>506</v>
      </c>
      <c r="L155" s="38" t="s">
        <v>530</v>
      </c>
      <c r="M155" s="41">
        <v>60</v>
      </c>
      <c r="N155" s="42">
        <f>950.04*(1-$O$4/100)</f>
        <v>950.04</v>
      </c>
      <c r="O155" s="43"/>
    </row>
    <row r="156" spans="1:15" ht="12.75" x14ac:dyDescent="0.2">
      <c r="A156" s="32">
        <v>191840</v>
      </c>
      <c r="B156" s="33" t="s">
        <v>591</v>
      </c>
      <c r="C156" s="51" t="s">
        <v>592</v>
      </c>
      <c r="D156" s="34"/>
      <c r="E156" s="35" t="s">
        <v>481</v>
      </c>
      <c r="F156" s="46" t="s">
        <v>593</v>
      </c>
      <c r="G156" s="36" t="s">
        <v>29</v>
      </c>
      <c r="H156" s="37">
        <v>2021</v>
      </c>
      <c r="I156" s="38" t="s">
        <v>119</v>
      </c>
      <c r="J156" s="39" t="s">
        <v>31</v>
      </c>
      <c r="K156" s="40" t="s">
        <v>294</v>
      </c>
      <c r="L156" s="38" t="s">
        <v>33</v>
      </c>
      <c r="M156" s="41">
        <v>20</v>
      </c>
      <c r="N156" s="42">
        <f>1660.08*(1-$O$4/100)</f>
        <v>1660.08</v>
      </c>
      <c r="O156" s="43"/>
    </row>
    <row r="157" spans="1:15" ht="12.75" x14ac:dyDescent="0.2">
      <c r="A157" s="32">
        <v>169252</v>
      </c>
      <c r="B157" s="33" t="s">
        <v>594</v>
      </c>
      <c r="C157" s="51" t="s">
        <v>595</v>
      </c>
      <c r="D157" s="34"/>
      <c r="E157" s="35" t="s">
        <v>596</v>
      </c>
      <c r="F157" s="36" t="s">
        <v>597</v>
      </c>
      <c r="G157" s="36" t="s">
        <v>29</v>
      </c>
      <c r="H157" s="37">
        <v>2022</v>
      </c>
      <c r="I157" s="38" t="s">
        <v>446</v>
      </c>
      <c r="J157" s="39" t="s">
        <v>31</v>
      </c>
      <c r="K157" s="40" t="s">
        <v>408</v>
      </c>
      <c r="L157" s="38" t="s">
        <v>507</v>
      </c>
      <c r="M157" s="41">
        <v>14</v>
      </c>
      <c r="N157" s="42">
        <f>1050*(1-$O$4/100)</f>
        <v>1050</v>
      </c>
      <c r="O157" s="43"/>
    </row>
    <row r="158" spans="1:15" ht="12.75" x14ac:dyDescent="0.2">
      <c r="A158" s="32">
        <v>191801</v>
      </c>
      <c r="B158" s="33" t="s">
        <v>598</v>
      </c>
      <c r="C158" s="51" t="s">
        <v>599</v>
      </c>
      <c r="D158" s="34"/>
      <c r="E158" s="35" t="s">
        <v>458</v>
      </c>
      <c r="F158" s="36" t="s">
        <v>600</v>
      </c>
      <c r="G158" s="36" t="s">
        <v>29</v>
      </c>
      <c r="H158" s="37">
        <v>2021</v>
      </c>
      <c r="I158" s="38" t="s">
        <v>493</v>
      </c>
      <c r="J158" s="39" t="s">
        <v>31</v>
      </c>
      <c r="K158" s="40" t="s">
        <v>294</v>
      </c>
      <c r="L158" s="38" t="s">
        <v>507</v>
      </c>
      <c r="M158" s="41">
        <v>14</v>
      </c>
      <c r="N158" s="42">
        <f>1529.04*(1-$O$4/100)</f>
        <v>1529.04</v>
      </c>
      <c r="O158" s="43"/>
    </row>
    <row r="159" spans="1:15" ht="12.75" x14ac:dyDescent="0.2">
      <c r="A159" s="32">
        <v>169044</v>
      </c>
      <c r="B159" s="33" t="s">
        <v>601</v>
      </c>
      <c r="C159" s="51" t="s">
        <v>602</v>
      </c>
      <c r="D159" s="34"/>
      <c r="E159" s="35" t="s">
        <v>603</v>
      </c>
      <c r="F159" s="45" t="s">
        <v>604</v>
      </c>
      <c r="G159" s="36" t="s">
        <v>29</v>
      </c>
      <c r="H159" s="37">
        <v>2022</v>
      </c>
      <c r="I159" s="38" t="s">
        <v>505</v>
      </c>
      <c r="J159" s="39" t="s">
        <v>31</v>
      </c>
      <c r="K159" s="40" t="s">
        <v>506</v>
      </c>
      <c r="L159" s="38" t="s">
        <v>530</v>
      </c>
      <c r="M159" s="41">
        <v>65</v>
      </c>
      <c r="N159" s="42">
        <f>730.08*(1-$O$4/100)</f>
        <v>730.08</v>
      </c>
      <c r="O159" s="43"/>
    </row>
    <row r="160" spans="1:15" ht="12.75" x14ac:dyDescent="0.2">
      <c r="A160" s="32">
        <v>59910</v>
      </c>
      <c r="B160" s="33" t="s">
        <v>605</v>
      </c>
      <c r="C160" s="51" t="s">
        <v>606</v>
      </c>
      <c r="D160" s="44" t="s">
        <v>116</v>
      </c>
      <c r="E160" s="35" t="s">
        <v>31</v>
      </c>
      <c r="F160" s="45" t="s">
        <v>607</v>
      </c>
      <c r="G160" s="36" t="s">
        <v>29</v>
      </c>
      <c r="H160" s="37">
        <v>2022</v>
      </c>
      <c r="I160" s="38" t="s">
        <v>505</v>
      </c>
      <c r="J160" s="39" t="s">
        <v>31</v>
      </c>
      <c r="K160" s="40" t="s">
        <v>31</v>
      </c>
      <c r="L160" s="38" t="s">
        <v>530</v>
      </c>
      <c r="M160" s="41">
        <v>50</v>
      </c>
      <c r="N160" s="42">
        <f>750*(1-$O$4/100)</f>
        <v>750</v>
      </c>
      <c r="O160" s="43"/>
    </row>
    <row r="161" spans="1:15" ht="14.25" customHeight="1" x14ac:dyDescent="0.2">
      <c r="A161" s="27"/>
      <c r="B161" s="28"/>
      <c r="C161" s="50"/>
      <c r="D161" s="29"/>
      <c r="E161" s="29" t="s">
        <v>608</v>
      </c>
      <c r="F161" s="30"/>
      <c r="G161" s="30"/>
      <c r="H161" s="30"/>
      <c r="I161" s="30"/>
      <c r="J161" s="30"/>
      <c r="K161" s="30"/>
      <c r="L161" s="30"/>
      <c r="M161" s="30"/>
      <c r="N161" s="30"/>
      <c r="O161" s="31"/>
    </row>
    <row r="162" spans="1:15" ht="13.5" thickBot="1" x14ac:dyDescent="0.25">
      <c r="A162" s="32">
        <v>38356</v>
      </c>
      <c r="B162" s="33" t="s">
        <v>609</v>
      </c>
      <c r="C162" s="51" t="s">
        <v>610</v>
      </c>
      <c r="D162" s="34"/>
      <c r="E162" s="35" t="s">
        <v>611</v>
      </c>
      <c r="F162" s="45" t="s">
        <v>612</v>
      </c>
      <c r="G162" s="36" t="s">
        <v>29</v>
      </c>
      <c r="H162" s="37">
        <v>2015</v>
      </c>
      <c r="I162" s="38" t="s">
        <v>613</v>
      </c>
      <c r="J162" s="39" t="s">
        <v>31</v>
      </c>
      <c r="K162" s="40" t="s">
        <v>408</v>
      </c>
      <c r="L162" s="38" t="s">
        <v>349</v>
      </c>
      <c r="M162" s="41">
        <v>5</v>
      </c>
      <c r="N162" s="42">
        <f>209*(1-$O$4/100)</f>
        <v>209</v>
      </c>
      <c r="O162" s="43"/>
    </row>
    <row r="163" spans="1:15" ht="38.25" customHeight="1" thickBot="1" x14ac:dyDescent="0.25">
      <c r="A163" s="18" t="s">
        <v>9</v>
      </c>
      <c r="B163" s="19" t="s">
        <v>10</v>
      </c>
      <c r="C163" s="49" t="s">
        <v>11</v>
      </c>
      <c r="D163" s="20" t="s">
        <v>12</v>
      </c>
      <c r="E163" s="21" t="s">
        <v>13</v>
      </c>
      <c r="F163" s="19" t="s">
        <v>14</v>
      </c>
      <c r="G163" s="19" t="s">
        <v>15</v>
      </c>
      <c r="H163" s="22" t="s">
        <v>16</v>
      </c>
      <c r="I163" s="22" t="s">
        <v>17</v>
      </c>
      <c r="J163" s="23" t="s">
        <v>18</v>
      </c>
      <c r="K163" s="22" t="s">
        <v>19</v>
      </c>
      <c r="L163" s="22" t="s">
        <v>20</v>
      </c>
      <c r="M163" s="24" t="s">
        <v>21</v>
      </c>
      <c r="N163" s="25" t="s">
        <v>22</v>
      </c>
      <c r="O163" s="26" t="s">
        <v>23</v>
      </c>
    </row>
  </sheetData>
  <phoneticPr fontId="0" type="noConversion"/>
  <hyperlinks>
    <hyperlink ref="F8" r:id="rId1" display="http://www.grand-fair.net/index.php/component/content/article/38-2009-04-23-18-35-01/556--pocket-book"/>
    <hyperlink ref="F9" r:id="rId2" display="http://www.grand-fair.net/index.php/component/content/article/38-2009-04-23-18-35-01/514--pocket-book"/>
    <hyperlink ref="F12" r:id="rId3" display="http://www.grand-fair.net/index.php/component/content/article/38-2009-04-23-18-35-01/568---pocket-book"/>
    <hyperlink ref="F19" r:id="rId4" display="http://www.grand-fair.net/index.php/component/content/article/38-2009-04-23-18-35-01/499----pocket-book"/>
    <hyperlink ref="F23" r:id="rId5" display="http://www.grand-fair.net/index.php/index.php/component/content/article/83-berlitz/683--berlitz"/>
    <hyperlink ref="F24" r:id="rId6" display="http://www.grand-fair.net/index.php/component/content/article/83-berlitz/419-2011-03-03-14-48-34"/>
    <hyperlink ref="F25" r:id="rId7" display="http://www.grand-fair.net/index.php/index.php/component/content/article/83-berlitz/560--berlitz"/>
    <hyperlink ref="F26" r:id="rId8" display="http://www.grand-fair.net/index.php/component/content/article/83-berlitz/521--berlitz"/>
    <hyperlink ref="F27" r:id="rId9" display="http://www.grand-fair.net/index.php/index.php/component/content/article/83-berlitz/385-2010-12-16-11-00-07"/>
    <hyperlink ref="F28" r:id="rId10" display="http://www.grand-fair.net/index.php/component/content/article/83-berlitz/425-2011-04-05-12-46-05"/>
    <hyperlink ref="F29" r:id="rId11" display="http://www.grand-fair.net/index.php/index.php/component/content/article/83-berlitz/685--berlitz"/>
    <hyperlink ref="F31" r:id="rId12" display="http://www.grand-fair.net/index.php/component/content/article/37-2009-04-23-18-34-49/512--berlitz"/>
    <hyperlink ref="F35" r:id="rId13" display="http://www.grand-fair.net/index.php/http://www.grand-fair.net/index.php/component/content/article/83-berlitz/634--be"/>
    <hyperlink ref="F36" r:id="rId14" display="http://www.grand-fair.net/index.php/component/content/article/83-berlitz/517--berlitz"/>
    <hyperlink ref="F37" r:id="rId15" display="http://www.grand-fair.net/index.php/component/content/article/83-berlitz/564--berlitz"/>
    <hyperlink ref="F38" r:id="rId16" display="http://www.grand-fair.net/index.php/component/content/article/83-berlitz/565--berlitz"/>
    <hyperlink ref="F40" r:id="rId17" display="http://www.grand-fair.net/index.php/component/content/article/83-berlitz/426-2011-04-05-12-50-30"/>
    <hyperlink ref="F41" r:id="rId18" display="http://www.grand-fair.net/index.php/http://www.grand-fair.net/index.php/component/content/article/83-berlitz/585--be"/>
    <hyperlink ref="F42" r:id="rId19" display="http://www.grand-fair.net/index.php/index.php/component/content/article/83-berlitz/661-2017-09-28-06-03-13"/>
    <hyperlink ref="F43" r:id="rId20" display="http://www.grand-fair.net/index.php/component/content/article/83-berlitz/566--berlitz"/>
    <hyperlink ref="F44" r:id="rId21" display="http://www.grand-fair.net/index.php/component/content/article/83-berlitz/537-2013-04-02-07-03-42"/>
    <hyperlink ref="F45" r:id="rId22" display="http://www.grand-fair.net/index.php/component/content/article/83-berlitz/392-2011-01-13-07-08-11"/>
    <hyperlink ref="F47" r:id="rId23" display="http://www.grand-fair.net/index.php/component/content/article/83-berlitz/550-2013-05-20-07-59-41"/>
    <hyperlink ref="F48" r:id="rId24" display="http://www.grand-fair.net/index.php/component/content/article/83-berlitz/551---berlitz"/>
    <hyperlink ref="F50" r:id="rId25" display="http://www.grand-fair.net/index.php/index.php/component/content/article/83-berlitz/679--berlitz"/>
    <hyperlink ref="F51" r:id="rId26" display="http://www.grand-fair.net/index.php/component/content/article/83-berlitz/406-2011-01-28-11-35-04"/>
    <hyperlink ref="F52" r:id="rId27" display="http://www.grand-fair.net/index.php/component/content/article/83-berlitz/475-2012-01-26-06-57-06"/>
    <hyperlink ref="F55" r:id="rId28" display="http://www.grand-fair.net/index.php/index.php/component/content/article/83-berlitz/570--berlitz"/>
    <hyperlink ref="F58" r:id="rId29" display="http://www.grand-fair.net/index.php/index.php/component/content/article/84-2011-02-18-12-03-45/558-2013-07-17-07-53-"/>
    <hyperlink ref="F59" r:id="rId30" display="http://www.grand-fair.net/index.php/component/content/article/37-2009-04-23-18-34-49/436-2011-06-01-08-53-58"/>
    <hyperlink ref="F60" r:id="rId31" display="http://www.grand-fair.net/index.php/index.php/2009-05-13-16-38-25"/>
    <hyperlink ref="F63" r:id="rId32" display="http://www.grand-fair.net/index.php/component/content/article/37-2009-04-23-18-34-49/508-2012-10-09-09-04-53"/>
    <hyperlink ref="F64" r:id="rId33" display="http://www.grand-fair.net/index.php/2009-05-14-14-11-42"/>
    <hyperlink ref="F65" r:id="rId34" display="http://www.grand-fair.net/index.php/index.php/2009-05-12-18-50-05"/>
    <hyperlink ref="F66" r:id="rId35" display="http://www.grand-fair.net/index.php/component/content/article/37-2009-04-23-18-34-49/435-2011-06-01-06-18-03"/>
    <hyperlink ref="F67" r:id="rId36" display="http://www.grand-fair.net/index.php/component/content/article/84-2011-02-18-12-03-45/480-2012-02-27-11-34-59"/>
    <hyperlink ref="F68" r:id="rId37" display="http://www.grand-fair.net/index.php/component/content/article/37-2009-04-23-18-34-49/476-2012-01-26-12-49-51"/>
    <hyperlink ref="F69" r:id="rId38" display="http://www.grand-fair.net/index.php/component/content/article/37-2009-04-23-18-34-49/479-2012-02-15-11-23-00"/>
    <hyperlink ref="F70" r:id="rId39" display="http://www.grand-fair.net/index.php/2009-05-10-15-50-48"/>
    <hyperlink ref="F71" r:id="rId40" display="http://www.grand-fair.net/index.php/component/content/article/37-2009-04-23-18-34-49/477-2012-01-26-12-52-56"/>
    <hyperlink ref="F72" r:id="rId41" display="http://www.grand-fair.net/index.php/component/content/article/37-2009-04-23-18-34-49/561-2013-09-12-13-19-18"/>
    <hyperlink ref="F73" r:id="rId42" display="http://www.grand-fair.net/index.php/index.php/component/content/article/84-2011-02-18-12-03-45/557-2013-07-17-07-26-"/>
    <hyperlink ref="F74" r:id="rId43" display="http://www.grand-fair.net/index.php/2010-02-20-19-50-33"/>
    <hyperlink ref="F75" r:id="rId44" display="http://www.grand-fair.net/index.php/2010-02-20-19-11-13"/>
    <hyperlink ref="F77" r:id="rId45" display="http://www.grand-fair.net/index.php/356-2010-11-17-08-30-51"/>
    <hyperlink ref="F78" r:id="rId46" display="http://www.grand-fair.net/index.php/2009-05-11-12-14-00"/>
    <hyperlink ref="F79" r:id="rId47" display="http://www.grand-fair.net/index.php/2009-05-12-19-11-56"/>
    <hyperlink ref="F80" r:id="rId48" display="http://www.grand-fair.net/index.php/2009-08-27-17-17-45"/>
    <hyperlink ref="F92" r:id="rId49" display="http://www.grand-fair.net/index.php/360-2010-11-17-08-38-29"/>
    <hyperlink ref="F96" r:id="rId50" display="http://www.grand-fair.ru/cgi-bin/test.pl?layer=other&amp;page=book&amp;pid=2078"/>
    <hyperlink ref="F98" r:id="rId51" display="http://www.grand-fair.ru/cgi-bin/test.pl?layer=other&amp;page=book&amp;pid=2219"/>
    <hyperlink ref="F99" r:id="rId52" display="http://www.grand-fair.ru/cgi-bin/test.pl?layer=other&amp;page=book&amp;pid=2277"/>
    <hyperlink ref="F102" r:id="rId53" display="http://www.grand-fair.net/index.php/component/content/article/53-2010-01-26-09-59-39/643-2015-09-30-12-27-43"/>
    <hyperlink ref="F103" r:id="rId54" display="http://www.grand-fair.net/index.php/47-2009-04-23-17-18-16"/>
    <hyperlink ref="F105" r:id="rId55" display="http://www.grand-fair.net/index.php/2010-01-25-09-34-44"/>
    <hyperlink ref="F107" r:id="rId56" display="http://www.grand-fair.net/index.php/index.php/component/content/article/3-mlm/669-10-------"/>
    <hyperlink ref="F108" r:id="rId57" display="http://www.grand-fair.net/index.php/index.php/component/content/article/3-mlm/670-10-----"/>
    <hyperlink ref="F111" r:id="rId58" display="http://www.grand-fair.net/index.php/index.php/component/content/article/73-2010-02-16-21-47-41/651-2016-08-30-11-04-"/>
    <hyperlink ref="F113" r:id="rId59" display="http://www.grand-fair.net/index.php/index.php/component/content/article/78-2010-02-20-16-15-37/677-2019-01-15-08-17-"/>
    <hyperlink ref="F115" r:id="rId60" display="http://www.grand-fair.net/index.php/2009-04-15-07-48-56"/>
    <hyperlink ref="F116" r:id="rId61" display="http://www.grand-fair.ru/cgi-bin/test.pl?layer=other&amp;page=book&amp;pid=1078"/>
    <hyperlink ref="F118" r:id="rId62" display="http://www.grand-fair.net/index.php/index.php/component/content/article/80-2010-02-20-16-16-18/640-2015-06-30-12-22-"/>
    <hyperlink ref="F120" r:id="rId63" display="http://www.grand-fair.net/index.php/2009-04-15-07-48-56"/>
    <hyperlink ref="F122" r:id="rId64" display="http://www.grand-fair.net/index.php/index.php/component/content/article/73-2010-02-16-21-47-41/673-2018-05-10-08-16-"/>
    <hyperlink ref="F123" r:id="rId65" display="http://www.grand-fair.net/index.php/index.php/component/content/article/80-2010-02-20-16-16-18/711-2024-07-11-08-11-"/>
    <hyperlink ref="F124" r:id="rId66" display="http://www.grand-fair.net/index.php/index.php/component/content/article/80-2010-02-20-16-16-18/684-2019-10-10-17-53-"/>
    <hyperlink ref="F125" r:id="rId67" display="http://www.grand-fair.net/index.php/index.php/component/content/article/80-2010-02-20-16-16-18/710-2023-09-08-07-42-"/>
    <hyperlink ref="F126" r:id="rId68" display="http://www.grand-fair.net/index.php/index.php/component/content/article/80-2010-02-20-16-16-18/647-2015-12-24-12-19-"/>
    <hyperlink ref="F127" r:id="rId69" display="http://www.grand-fair.net/index.php/index.php/component/content/article/80-2010-02-20-16-16-18/695-2021-06-30-06-08-"/>
    <hyperlink ref="F128" r:id="rId70" display="http://www.grand-fair.net/index.php/component/content/article/80-2010-02-20-16-16-18/373-2010-12-15-07-34-18"/>
    <hyperlink ref="F129" r:id="rId71" display="http://www.grand-fair.net/index.php/http://www.grand-fair.net/index.php/component/content/article/80-2010-02-20-16-1"/>
    <hyperlink ref="F130" r:id="rId72" display="http://www.grand-fair.net/index.php/http://grand-fair.net/index.php/component/content/article/80-2010-02-20-16-16-18"/>
    <hyperlink ref="F131" r:id="rId73" display="http://www.grand-fair.net/index.php/index.php/component/content/article/80-2010-02-20-16-16-18/375-2010-12-15-07-47-"/>
    <hyperlink ref="F132" r:id="rId74" display="http://www.grand-fair.net/index.php/component/content/article/80-2010-02-20-16-16-18/372-2010-12-10-13-35-27"/>
    <hyperlink ref="F134" r:id="rId75" display="http://www.grand-fair.net/index.php/index.php/component/content/article/81-2010-02-20-16-16-28/706-2023-02-16-07-44-"/>
    <hyperlink ref="F135" r:id="rId76" display="http://www.grand-fair.net/index.php/index.php/component/content/article/81-2010-02-20-16-16-28/574-2013-11-08-10-30-"/>
    <hyperlink ref="F136" r:id="rId77" display="http://www.grand-fair.net/index.php/index.php/component/content/article/80-2010-02-20-16-16-18/704-2022-11-03-13-38-"/>
    <hyperlink ref="F138" r:id="rId78" display="http://www.grand-fair.net/index.php/index.php/component/content/article/81-2010-02-20-16-16-28/671-2018-03-20-07-12-"/>
    <hyperlink ref="F139" r:id="rId79" display="http://www.grand-fair.net/index.php/component/content/article/81-2010-02-20-16-16-28/528-2013-02-07-07-35-27"/>
    <hyperlink ref="F140" r:id="rId80" display="http://www.grand-fair.net/index.php/index.php/component/content/article/81-2010-02-20-16-16-28/701-2022-02-11-09-15-"/>
    <hyperlink ref="F141" r:id="rId81" display="http://www.grand-fair.net/index.php/index.php/component/content/article/81-2010-02-20-16-16-28/692-2021-01-11-10-28-"/>
    <hyperlink ref="F142" r:id="rId82" display="http://www.grand-fair.net/index.php/index.php/component/content/article/46-2010-01-17-19-25-21/667-2018-02-08-09-35-"/>
    <hyperlink ref="F143" r:id="rId83" display="http://www.grand-fair.net/index.php/component/content/article/73-2010-02-16-21-47-41/675-2018-09-10-16-35-27"/>
    <hyperlink ref="F144" r:id="rId84" display="http://www.grand-fair.net/index.php/index.php/component/content/article/73-2010-02-16-21-47-41/696-2021-06-30-06-30-"/>
    <hyperlink ref="F145" r:id="rId85" display="http://www.grand-fair.net/index.php/index.php/component/content/article/73-2010-02-16-21-47-41/708-2023-07-05-13-36-"/>
    <hyperlink ref="F146" r:id="rId86" display="http://www.grand-fair.net/index.php/http://www.grand-fair.net/index.php/component/content/article/73-2010-02-16-21-4"/>
    <hyperlink ref="F147" r:id="rId87" display="http://www.grand-fair.net/index.php/index.php/component/content/article/56-2010-02-09-18-24-39/709-2023-09-08-07-39-"/>
    <hyperlink ref="F148" r:id="rId88" display="http://www.grand-fair.net/index.php/component/content/article/81-2010-02-20-16-16-28/423-2011-03-18-09-26-54"/>
    <hyperlink ref="F149" r:id="rId89" display="http://www.grand-fair.net/index.php/index.php/component/content/article/73-2010-02-16-21-47-41/712-2024-10-24-13-47-"/>
    <hyperlink ref="F150" r:id="rId90" display="http://www.grand-fair.net/index.php/component/content/article/81-2010-02-20-16-16-28/364-2010-12-01-07-24-46"/>
    <hyperlink ref="F151" r:id="rId91" display="http://www.grand-fair.net/index.php/index.php/component/content/article/80-2010-02-20-16-16-18/707-2023-05-18-10-03-"/>
    <hyperlink ref="F152" r:id="rId92" display="http://www.grand-fair.net/index.php/index.php/component/content/article/81-2010-02-20-16-16-28/697-2021-09-01-06-14-"/>
    <hyperlink ref="F153" r:id="rId93" display="http://www.grand-fair.net/index.php/index.php/component/content/article/81-2010-02-20-16-16-28/693-2021-03-12-07-27-"/>
    <hyperlink ref="F155" r:id="rId94" display="http://www.grand-fair.net/index.php/index.php/component/content/article/81-2010-02-20-16-16-28/700-2022-02-11-09-12-"/>
    <hyperlink ref="F156" r:id="rId95" display="http://www.grand-fair.net/index.php/index.php/component/content/article/81-2010-02-20-16-16-28/674-2018-08-10-07-27-"/>
    <hyperlink ref="F159" r:id="rId96" display="http://www.grand-fair.net/index.php/2010-03-19-13-13-05"/>
    <hyperlink ref="F160" r:id="rId97" display="http://www.grand-fair.ru/cgi-bin/test.pl?layer=other&amp;page=book&amp;pid=1544"/>
    <hyperlink ref="F162" r:id="rId98" display="http://www.grand-fair.net/index.php/2010-01-26-10-19-00"/>
  </hyperlinks>
  <pageMargins left="0.75" right="0.75" top="1" bottom="1" header="0.5" footer="0.5"/>
  <pageSetup paperSize="9" orientation="portrait" r:id="rId99"/>
  <headerFooter alignWithMargins="0"/>
  <legacyDrawing r:id="rId1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2025-11-07T09:15:35Z</dcterms:created>
  <dcterms:modified xsi:type="dcterms:W3CDTF">2025-11-07T14:39:37Z</dcterms:modified>
</cp:coreProperties>
</file>