
<file path=[Content_Types].xml><?xml version="1.0" encoding="utf-8"?>
<Types xmlns="http://schemas.openxmlformats.org/package/2006/content-types">
  <Default Extension="gif" ContentType="image/gif"/>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Kors 161\Desktop\"/>
    </mc:Choice>
  </mc:AlternateContent>
  <xr:revisionPtr revIDLastSave="0" documentId="8_{8FE6AB18-88C8-4023-ACC5-8BDD5AA79888}" xr6:coauthVersionLast="47" xr6:coauthVersionMax="47" xr10:uidLastSave="{00000000-0000-0000-0000-000000000000}"/>
  <bookViews>
    <workbookView xWindow="-120" yWindow="-120" windowWidth="29040" windowHeight="15840" xr2:uid="{00000000-000D-0000-FFFF-FFFF00000000}"/>
  </bookViews>
  <sheets>
    <sheet name="Оптовый прайс Издательство Экон" sheetId="1" r:id="rId1"/>
  </sheets>
  <calcPr calcId="181029"/>
</workbook>
</file>

<file path=xl/calcChain.xml><?xml version="1.0" encoding="utf-8"?>
<calcChain xmlns="http://schemas.openxmlformats.org/spreadsheetml/2006/main">
  <c r="X101" i="1" l="1"/>
  <c r="T101" i="1" s="1"/>
  <c r="R101" i="1"/>
  <c r="X100" i="1"/>
  <c r="T100" i="1" s="1"/>
  <c r="V100" i="1"/>
  <c r="S100" i="1"/>
  <c r="R100" i="1"/>
  <c r="X99" i="1"/>
  <c r="V99" i="1"/>
  <c r="T99" i="1"/>
  <c r="S99" i="1"/>
  <c r="R99" i="1"/>
  <c r="X98" i="1"/>
  <c r="T98" i="1" s="1"/>
  <c r="U98" i="1"/>
  <c r="V98" i="1" s="1"/>
  <c r="S98" i="1"/>
  <c r="R98" i="1"/>
  <c r="X97" i="1"/>
  <c r="V97" i="1"/>
  <c r="X96" i="1"/>
  <c r="T96" i="1" s="1"/>
  <c r="U96" i="1"/>
  <c r="V96" i="1" s="1"/>
  <c r="S96" i="1"/>
  <c r="R96" i="1"/>
  <c r="X95" i="1"/>
  <c r="T95" i="1" s="1"/>
  <c r="V95" i="1"/>
  <c r="S95" i="1"/>
  <c r="R95" i="1"/>
  <c r="X94" i="1"/>
  <c r="V94" i="1"/>
  <c r="T94" i="1"/>
  <c r="S94" i="1"/>
  <c r="R94" i="1"/>
  <c r="X93" i="1"/>
  <c r="V93" i="1"/>
  <c r="T93" i="1"/>
  <c r="S93" i="1"/>
  <c r="R93" i="1"/>
  <c r="Q93" i="1"/>
  <c r="X92" i="1"/>
  <c r="T92" i="1" s="1"/>
  <c r="V92" i="1"/>
  <c r="S92" i="1"/>
  <c r="R92" i="1"/>
  <c r="Q92" i="1"/>
  <c r="P92" i="1"/>
  <c r="O92" i="1"/>
  <c r="N92" i="1"/>
  <c r="X91" i="1"/>
  <c r="V91" i="1"/>
  <c r="T91" i="1"/>
  <c r="S91" i="1"/>
  <c r="R91" i="1"/>
  <c r="Q91" i="1"/>
  <c r="T90" i="1"/>
  <c r="S90" i="1"/>
  <c r="R90" i="1"/>
  <c r="Q90" i="1"/>
  <c r="P90" i="1"/>
  <c r="O90" i="1"/>
  <c r="N90" i="1"/>
  <c r="X89" i="1"/>
  <c r="T89" i="1" s="1"/>
  <c r="S89" i="1"/>
  <c r="R89" i="1"/>
  <c r="Q89" i="1"/>
  <c r="P89" i="1"/>
  <c r="O89" i="1"/>
  <c r="N89" i="1"/>
  <c r="X88" i="1"/>
  <c r="T88" i="1" s="1"/>
  <c r="U88" i="1"/>
  <c r="V88" i="1" s="1"/>
  <c r="S88" i="1"/>
  <c r="R88" i="1"/>
  <c r="Q88" i="1"/>
  <c r="P88" i="1"/>
  <c r="O88" i="1"/>
  <c r="N88" i="1"/>
  <c r="X87" i="1"/>
  <c r="T87" i="1" s="1"/>
  <c r="V87" i="1"/>
  <c r="S87" i="1"/>
  <c r="R87" i="1"/>
  <c r="Q87" i="1"/>
  <c r="P87" i="1"/>
  <c r="O87" i="1"/>
  <c r="N87" i="1"/>
  <c r="X47" i="1"/>
  <c r="T47" i="1"/>
  <c r="R47" i="1"/>
  <c r="X44" i="1"/>
  <c r="T44" i="1" s="1"/>
  <c r="S44" i="1"/>
  <c r="R44" i="1"/>
  <c r="X42" i="1"/>
  <c r="T42" i="1" s="1"/>
  <c r="V42" i="1"/>
  <c r="S42" i="1"/>
  <c r="R42" i="1"/>
  <c r="Q42" i="1"/>
  <c r="P42" i="1"/>
  <c r="O42" i="1"/>
  <c r="N42" i="1"/>
  <c r="X41" i="1"/>
  <c r="V41" i="1"/>
  <c r="T41" i="1"/>
  <c r="S41" i="1"/>
  <c r="R41" i="1"/>
  <c r="Q41" i="1"/>
  <c r="P41" i="1"/>
  <c r="O41" i="1"/>
  <c r="N41" i="1"/>
  <c r="X40" i="1"/>
  <c r="V40" i="1"/>
  <c r="T40" i="1"/>
  <c r="S40" i="1"/>
  <c r="R40" i="1"/>
  <c r="Q40" i="1"/>
  <c r="P40" i="1"/>
  <c r="O40" i="1"/>
  <c r="N40" i="1"/>
  <c r="X38" i="1"/>
  <c r="T38" i="1"/>
  <c r="S38" i="1"/>
  <c r="R38" i="1"/>
  <c r="Q38" i="1"/>
  <c r="P38" i="1"/>
  <c r="O38" i="1"/>
  <c r="N38" i="1"/>
  <c r="K38" i="1"/>
  <c r="X37" i="1"/>
  <c r="K37" i="1"/>
  <c r="X36" i="1"/>
  <c r="T36" i="1" s="1"/>
  <c r="S36" i="1"/>
  <c r="R36" i="1"/>
  <c r="Q36" i="1"/>
  <c r="P36" i="1"/>
  <c r="O36" i="1"/>
  <c r="N36" i="1"/>
  <c r="K36" i="1"/>
  <c r="J36" i="1"/>
  <c r="I36" i="1"/>
  <c r="H36" i="1"/>
  <c r="G36" i="1"/>
  <c r="X35" i="1"/>
  <c r="T35" i="1"/>
  <c r="S35" i="1"/>
  <c r="R35" i="1"/>
  <c r="Q35" i="1"/>
  <c r="P35" i="1"/>
  <c r="O35" i="1"/>
  <c r="N35" i="1"/>
  <c r="K35" i="1"/>
  <c r="J35" i="1"/>
  <c r="I35" i="1"/>
  <c r="H35" i="1"/>
  <c r="G35" i="1"/>
  <c r="X33" i="1"/>
  <c r="T33" i="1" s="1"/>
  <c r="S33" i="1"/>
  <c r="R33" i="1"/>
  <c r="Q33" i="1"/>
  <c r="P33" i="1"/>
  <c r="O33" i="1"/>
  <c r="N33" i="1"/>
  <c r="K33" i="1"/>
  <c r="J33" i="1"/>
  <c r="I33" i="1"/>
  <c r="H33" i="1"/>
  <c r="G33" i="1"/>
  <c r="X32" i="1"/>
  <c r="T32" i="1"/>
  <c r="S32" i="1"/>
  <c r="R32" i="1"/>
  <c r="N32" i="1"/>
  <c r="K32" i="1"/>
  <c r="J32" i="1"/>
  <c r="I32" i="1"/>
  <c r="H32" i="1"/>
  <c r="G32" i="1"/>
  <c r="X31" i="1"/>
  <c r="T31" i="1" s="1"/>
  <c r="S31" i="1"/>
  <c r="R31" i="1"/>
  <c r="Q31" i="1"/>
  <c r="P31" i="1"/>
  <c r="O31" i="1"/>
  <c r="N31" i="1"/>
  <c r="K31" i="1"/>
  <c r="J31" i="1"/>
  <c r="I31" i="1"/>
  <c r="H31" i="1"/>
  <c r="G31" i="1"/>
  <c r="X30" i="1"/>
  <c r="K30" i="1"/>
  <c r="J30" i="1"/>
  <c r="I30" i="1"/>
  <c r="H30" i="1"/>
  <c r="G30" i="1"/>
  <c r="X29" i="1"/>
  <c r="T29" i="1"/>
  <c r="S29" i="1"/>
  <c r="R29" i="1"/>
  <c r="Q29" i="1"/>
  <c r="P29" i="1"/>
  <c r="O29" i="1"/>
  <c r="N29" i="1"/>
  <c r="K29" i="1"/>
  <c r="J29" i="1"/>
  <c r="I29" i="1"/>
  <c r="H29" i="1"/>
  <c r="G29" i="1"/>
  <c r="X28" i="1"/>
  <c r="T28" i="1" s="1"/>
  <c r="S28" i="1"/>
  <c r="R28" i="1"/>
  <c r="Q28" i="1"/>
  <c r="P28" i="1"/>
  <c r="O28" i="1"/>
  <c r="N28" i="1"/>
  <c r="J28" i="1"/>
  <c r="I28" i="1"/>
  <c r="H28" i="1"/>
  <c r="G28" i="1"/>
  <c r="X27" i="1"/>
  <c r="T27" i="1" s="1"/>
  <c r="S27" i="1"/>
  <c r="R27" i="1"/>
  <c r="N27" i="1"/>
  <c r="K27" i="1"/>
  <c r="J27" i="1"/>
  <c r="I27" i="1"/>
  <c r="H27" i="1"/>
  <c r="G27" i="1"/>
  <c r="X26" i="1"/>
  <c r="T26" i="1"/>
  <c r="S26" i="1"/>
  <c r="R26" i="1"/>
  <c r="N26" i="1"/>
  <c r="K26" i="1"/>
  <c r="J26" i="1"/>
  <c r="I26" i="1"/>
  <c r="H26" i="1"/>
  <c r="G26" i="1"/>
  <c r="X25" i="1"/>
  <c r="T25" i="1" s="1"/>
  <c r="V25" i="1"/>
  <c r="S25" i="1"/>
  <c r="R25" i="1"/>
  <c r="N25" i="1"/>
  <c r="K25" i="1"/>
  <c r="J25" i="1"/>
  <c r="I25" i="1"/>
  <c r="H25" i="1"/>
  <c r="G25" i="1"/>
  <c r="X24" i="1"/>
  <c r="T24" i="1" s="1"/>
  <c r="S24" i="1"/>
  <c r="R24" i="1"/>
  <c r="N24" i="1"/>
  <c r="K24" i="1"/>
  <c r="J24" i="1"/>
  <c r="I24" i="1"/>
  <c r="H24" i="1"/>
  <c r="G24" i="1"/>
  <c r="X23" i="1"/>
  <c r="V23" i="1"/>
  <c r="T23" i="1"/>
  <c r="S23" i="1"/>
  <c r="R23" i="1"/>
  <c r="Q23" i="1"/>
  <c r="P23" i="1"/>
  <c r="O23" i="1"/>
  <c r="N23" i="1"/>
  <c r="K23" i="1"/>
  <c r="J23" i="1"/>
  <c r="I23" i="1"/>
  <c r="H23" i="1"/>
  <c r="G23" i="1"/>
  <c r="X22" i="1"/>
  <c r="T22" i="1"/>
  <c r="S22" i="1"/>
  <c r="R22" i="1"/>
  <c r="Q22" i="1"/>
  <c r="P22" i="1"/>
  <c r="O22" i="1"/>
  <c r="N22" i="1"/>
  <c r="J22" i="1"/>
  <c r="I22" i="1"/>
  <c r="H22" i="1"/>
  <c r="G22" i="1"/>
  <c r="X21" i="1"/>
  <c r="V21" i="1"/>
  <c r="T21" i="1"/>
  <c r="S21" i="1"/>
  <c r="R21" i="1"/>
  <c r="Q21" i="1"/>
  <c r="P21" i="1"/>
  <c r="O21" i="1"/>
  <c r="N21" i="1"/>
  <c r="K21" i="1"/>
  <c r="J21" i="1"/>
  <c r="I21" i="1"/>
  <c r="H21" i="1"/>
  <c r="G21" i="1"/>
  <c r="X20" i="1"/>
  <c r="V20" i="1"/>
  <c r="T20" i="1"/>
  <c r="S20" i="1"/>
  <c r="R20" i="1"/>
  <c r="Q20" i="1"/>
  <c r="P20" i="1"/>
  <c r="O20" i="1"/>
  <c r="N20" i="1"/>
  <c r="J20" i="1"/>
  <c r="I20" i="1"/>
  <c r="H20" i="1"/>
  <c r="G20" i="1"/>
  <c r="X19" i="1"/>
  <c r="T19" i="1" s="1"/>
  <c r="V19" i="1"/>
  <c r="S19" i="1"/>
  <c r="R19" i="1"/>
  <c r="Q19" i="1"/>
  <c r="P19" i="1"/>
  <c r="O19" i="1"/>
  <c r="N19" i="1"/>
  <c r="K19" i="1"/>
  <c r="J19" i="1"/>
  <c r="I19" i="1"/>
  <c r="H19" i="1"/>
  <c r="G19" i="1"/>
  <c r="X18" i="1"/>
  <c r="V18" i="1"/>
  <c r="T18" i="1"/>
  <c r="S18" i="1"/>
  <c r="R18" i="1"/>
  <c r="N18" i="1"/>
  <c r="K18" i="1"/>
  <c r="J18" i="1"/>
  <c r="I18" i="1"/>
  <c r="H18" i="1"/>
  <c r="G18" i="1"/>
  <c r="X17" i="1"/>
  <c r="T17" i="1" s="1"/>
  <c r="W17" i="1"/>
  <c r="V17" i="1"/>
  <c r="S17" i="1"/>
  <c r="R17" i="1"/>
  <c r="N17" i="1"/>
  <c r="K17" i="1"/>
  <c r="J17" i="1"/>
  <c r="I17" i="1"/>
  <c r="H17" i="1"/>
  <c r="G17" i="1"/>
  <c r="X16" i="1"/>
  <c r="T16" i="1" s="1"/>
  <c r="V16" i="1"/>
  <c r="S16" i="1"/>
  <c r="R16" i="1"/>
  <c r="N16" i="1"/>
  <c r="K16" i="1"/>
  <c r="J16" i="1"/>
  <c r="I16" i="1"/>
  <c r="H16" i="1"/>
  <c r="G16" i="1"/>
  <c r="X15" i="1"/>
  <c r="T15" i="1"/>
  <c r="S15" i="1"/>
  <c r="R15" i="1"/>
  <c r="Q15" i="1"/>
  <c r="P15" i="1"/>
  <c r="O15" i="1"/>
  <c r="N15" i="1"/>
  <c r="K15" i="1"/>
  <c r="J15" i="1"/>
  <c r="I15" i="1"/>
  <c r="H15" i="1"/>
  <c r="G15" i="1"/>
  <c r="X14" i="1"/>
  <c r="V14" i="1"/>
  <c r="T14" i="1"/>
  <c r="S14" i="1"/>
  <c r="R14" i="1"/>
  <c r="Q14" i="1"/>
  <c r="P14" i="1"/>
  <c r="O14" i="1"/>
  <c r="N14" i="1"/>
  <c r="K14" i="1"/>
  <c r="J14" i="1"/>
  <c r="I14" i="1"/>
  <c r="H14" i="1"/>
  <c r="G14" i="1"/>
  <c r="X13" i="1"/>
  <c r="T13" i="1" s="1"/>
  <c r="V13" i="1"/>
  <c r="S13" i="1"/>
  <c r="R13" i="1"/>
  <c r="Q13" i="1"/>
  <c r="P13" i="1"/>
  <c r="O13" i="1"/>
  <c r="N13" i="1"/>
  <c r="K13" i="1"/>
  <c r="J13" i="1"/>
  <c r="I13" i="1"/>
  <c r="H13" i="1"/>
  <c r="G13" i="1"/>
  <c r="X12" i="1"/>
  <c r="V12" i="1"/>
  <c r="T12" i="1"/>
  <c r="S12" i="1"/>
  <c r="R12" i="1"/>
  <c r="N12" i="1"/>
  <c r="K12" i="1"/>
  <c r="J12" i="1"/>
  <c r="I12" i="1"/>
  <c r="H12" i="1"/>
  <c r="G12" i="1"/>
  <c r="X11" i="1"/>
  <c r="T11" i="1" s="1"/>
  <c r="V11" i="1"/>
  <c r="S11" i="1"/>
  <c r="R11" i="1"/>
  <c r="N11" i="1"/>
  <c r="K11" i="1"/>
  <c r="J11" i="1"/>
  <c r="I11" i="1"/>
  <c r="H11" i="1"/>
  <c r="G11" i="1"/>
  <c r="X10" i="1"/>
  <c r="T10" i="1" s="1"/>
  <c r="U10" i="1"/>
  <c r="V10" i="1" s="1"/>
  <c r="S10" i="1"/>
  <c r="R10" i="1"/>
  <c r="N10" i="1"/>
  <c r="K10" i="1"/>
  <c r="J10" i="1"/>
  <c r="I10" i="1"/>
  <c r="H10" i="1"/>
  <c r="G10" i="1"/>
  <c r="X9" i="1"/>
  <c r="T9" i="1" s="1"/>
  <c r="T5" i="1" s="1"/>
  <c r="V9" i="1"/>
  <c r="S9" i="1"/>
  <c r="R9" i="1"/>
  <c r="N9" i="1"/>
  <c r="K9" i="1"/>
  <c r="J9" i="1"/>
  <c r="I9" i="1"/>
  <c r="H9" i="1"/>
  <c r="G9" i="1"/>
  <c r="X8" i="1"/>
  <c r="W8" i="1"/>
  <c r="R8" i="1" s="1"/>
  <c r="R5" i="1" s="1"/>
  <c r="U8" i="1"/>
  <c r="V8" i="1" s="1"/>
  <c r="T8" i="1"/>
  <c r="S8" i="1"/>
  <c r="S5" i="1" s="1"/>
  <c r="N8" i="1"/>
  <c r="K8" i="1"/>
  <c r="J8" i="1"/>
  <c r="I8" i="1"/>
  <c r="H8" i="1"/>
  <c r="G8" i="1"/>
  <c r="X7" i="1"/>
  <c r="V7" i="1"/>
  <c r="U7" i="1"/>
  <c r="T7" i="1"/>
  <c r="S7" i="1"/>
  <c r="R7" i="1"/>
  <c r="Q7" i="1"/>
  <c r="P7" i="1"/>
  <c r="O7" i="1"/>
  <c r="N7" i="1"/>
  <c r="N5" i="1" s="1"/>
  <c r="K7" i="1"/>
  <c r="J7" i="1"/>
  <c r="I7" i="1"/>
  <c r="H7" i="1"/>
  <c r="G7" i="1"/>
  <c r="M5" i="1"/>
  <c r="P9" i="1" l="1"/>
  <c r="P8" i="1"/>
  <c r="Q32" i="1"/>
  <c r="O32" i="1" s="1"/>
  <c r="Q25" i="1"/>
  <c r="O25" i="1" s="1"/>
  <c r="P25" i="1" s="1"/>
  <c r="Q11" i="1"/>
  <c r="O11" i="1" s="1"/>
  <c r="P11" i="1" s="1"/>
  <c r="O1" i="1"/>
  <c r="Q8" i="1"/>
  <c r="O8" i="1" s="1"/>
  <c r="Q16" i="1"/>
  <c r="O16" i="1" s="1"/>
  <c r="P16" i="1" s="1"/>
  <c r="Q27" i="1"/>
  <c r="O27" i="1" s="1"/>
  <c r="P27" i="1" s="1"/>
  <c r="Q24" i="1"/>
  <c r="O24" i="1" s="1"/>
  <c r="Q17" i="1"/>
  <c r="O17" i="1" s="1"/>
  <c r="Q9" i="1"/>
  <c r="O9" i="1" s="1"/>
  <c r="Q26" i="1"/>
  <c r="O26" i="1" s="1"/>
  <c r="P26" i="1" s="1"/>
  <c r="Q18" i="1"/>
  <c r="O18" i="1" s="1"/>
  <c r="P18" i="1" s="1"/>
  <c r="Q12" i="1"/>
  <c r="O12" i="1" s="1"/>
  <c r="P12" i="1" s="1"/>
  <c r="Q10" i="1"/>
  <c r="O10" i="1" s="1"/>
  <c r="P10" i="1" s="1"/>
  <c r="P17" i="1"/>
  <c r="P24" i="1"/>
  <c r="P32" i="1"/>
  <c r="P5" i="1" l="1"/>
  <c r="O5" i="1"/>
</calcChain>
</file>

<file path=xl/sharedStrings.xml><?xml version="1.0" encoding="utf-8"?>
<sst xmlns="http://schemas.openxmlformats.org/spreadsheetml/2006/main" count="875" uniqueCount="588">
  <si>
    <t>РЦ</t>
  </si>
  <si>
    <t>Опт 1</t>
  </si>
  <si>
    <t>Опт 2</t>
  </si>
  <si>
    <t>Опт 3</t>
  </si>
  <si>
    <t>Опт 4</t>
  </si>
  <si>
    <t>Опт 5</t>
  </si>
  <si>
    <t>Тарность</t>
  </si>
  <si>
    <t>ВАШ 
ЗАКАЗ
⬇⬇⬇</t>
  </si>
  <si>
    <t>╭&gt;</t>
  </si>
  <si>
    <t>&lt;&lt; Автоскидка – зависит от суммы по РЦ</t>
  </si>
  <si>
    <r>
      <rPr>
        <b/>
        <sz val="10"/>
        <rFont val="Arial"/>
        <family val="2"/>
        <charset val="204"/>
      </rPr>
      <t>С 1/1/2025 цены включают 5% НДС</t>
    </r>
    <r>
      <rPr>
        <sz val="10"/>
        <rFont val="Arial"/>
        <family val="2"/>
        <charset val="204"/>
      </rPr>
      <t xml:space="preserve">
Доставка по Москве / до ТК – бесплатно, далее за ваш счет.
Просим наши игры </t>
    </r>
    <r>
      <rPr>
        <b/>
        <sz val="10"/>
        <rFont val="Arial"/>
        <family val="2"/>
        <charset val="204"/>
      </rPr>
      <t xml:space="preserve">не ставить на Озон / ВБ </t>
    </r>
    <r>
      <rPr>
        <sz val="10"/>
        <rFont val="Arial"/>
        <family val="2"/>
        <charset val="204"/>
      </rPr>
      <t xml:space="preserve">
(для продажи на МП особые условия).</t>
    </r>
  </si>
  <si>
    <t>Коэф. от РЦ</t>
  </si>
  <si>
    <t>Сумма
заказа</t>
  </si>
  <si>
    <t>Скидка</t>
  </si>
  <si>
    <t>Цена со скидкой</t>
  </si>
  <si>
    <t>Груз</t>
  </si>
  <si>
    <t>-</t>
  </si>
  <si>
    <t>25-35%</t>
  </si>
  <si>
    <t>30-40%</t>
  </si>
  <si>
    <t>35-45%</t>
  </si>
  <si>
    <t>40-50%</t>
  </si>
  <si>
    <t>40-45%</t>
  </si>
  <si>
    <t>Сумма 
по РЦ</t>
  </si>
  <si>
    <t>Сумма заказа</t>
  </si>
  <si>
    <t>~30к</t>
  </si>
  <si>
    <t>~100к</t>
  </si>
  <si>
    <t>~200к</t>
  </si>
  <si>
    <t>~500к</t>
  </si>
  <si>
    <t>~1м</t>
  </si>
  <si>
    <t>Cумма по РЦ</t>
  </si>
  <si>
    <t>V</t>
  </si>
  <si>
    <t>эфф</t>
  </si>
  <si>
    <t>Шт</t>
  </si>
  <si>
    <t>арт.</t>
  </si>
  <si>
    <t>игра</t>
  </si>
  <si>
    <t>Взр</t>
  </si>
  <si>
    <t>илл.</t>
  </si>
  <si>
    <t>руб.</t>
  </si>
  <si>
    <t>шт</t>
  </si>
  <si>
    <t>шт.</t>
  </si>
  <si>
    <t>кг</t>
  </si>
  <si>
    <t>мест</t>
  </si>
  <si>
    <t>м3</t>
  </si>
  <si>
    <t>мго</t>
  </si>
  <si>
    <t>k</t>
  </si>
  <si>
    <t>см</t>
  </si>
  <si>
    <t>Выпуск</t>
  </si>
  <si>
    <t>Серт / отказное</t>
  </si>
  <si>
    <t>ш/к EAN-13</t>
  </si>
  <si>
    <t>GTIN</t>
  </si>
  <si>
    <t>Иллюстрации</t>
  </si>
  <si>
    <t>Состав</t>
  </si>
  <si>
    <t>Описание</t>
  </si>
  <si>
    <t>Описание 2</t>
  </si>
  <si>
    <t>Краткое описание</t>
  </si>
  <si>
    <t>Авторы</t>
  </si>
  <si>
    <t>Навыки</t>
  </si>
  <si>
    <t>Похожие игры</t>
  </si>
  <si>
    <t>ТОП</t>
  </si>
  <si>
    <t>Э004</t>
  </si>
  <si>
    <t>Языколом</t>
  </si>
  <si>
    <t>6+</t>
  </si>
  <si>
    <t>24х16х5</t>
  </si>
  <si>
    <t>RU 0204476
ТС RU C-RU. 
АЯ46.В.09267/19
Действ: 06/11/2024</t>
  </si>
  <si>
    <t>4630563880045</t>
  </si>
  <si>
    <r>
      <rPr>
        <sz val="10"/>
        <color rgb="FF999999"/>
        <rFont val="Arial"/>
        <family val="2"/>
        <charset val="204"/>
      </rPr>
      <t xml:space="preserve"> </t>
    </r>
    <r>
      <rPr>
        <sz val="10"/>
        <color rgb="FF999999"/>
        <rFont val="Arial"/>
        <family val="2"/>
        <charset val="204"/>
      </rPr>
      <t xml:space="preserve">
</t>
    </r>
    <r>
      <rPr>
        <u/>
        <sz val="10"/>
        <color rgb="FF999999"/>
        <rFont val="Arial"/>
        <family val="2"/>
        <charset val="204"/>
      </rPr>
      <t xml:space="preserve">https://www.economicusgame.com/jazykolom
</t>
    </r>
    <r>
      <rPr>
        <sz val="10"/>
        <color rgb="FF999999"/>
        <rFont val="Arial"/>
        <family val="2"/>
        <charset val="204"/>
      </rPr>
      <t xml:space="preserve">Медиакит:
</t>
    </r>
    <r>
      <rPr>
        <u/>
        <sz val="10"/>
        <color rgb="FF999999"/>
        <rFont val="Arial"/>
        <family val="2"/>
        <charset val="204"/>
      </rPr>
      <t>https://cloud.mail.ru/public/eXXC/xJS8f4wB8</t>
    </r>
  </si>
  <si>
    <t xml:space="preserve">168 карт заданий, волчок-таймер, 5 вариантов правил, удобная коробка с отделениями для компонентов игры. </t>
  </si>
  <si>
    <r>
      <rPr>
        <sz val="10"/>
        <color rgb="FF999999"/>
        <rFont val="Arial"/>
        <family val="2"/>
        <charset val="204"/>
      </rPr>
      <t xml:space="preserve">1 - 8 игроков, 6+, 10+ минут
Крути волчок и быстрее читай карточки: Эйфьядляйёкюдль? Весихииси сихиси хиссися? Ааа, что это?? Забавные имена, географические названия, фразы на иностранных языках и смешные русские скороговорки! Читай и передавай ход, пока волчок не остановился! Подкидывай соседям карты посложнее или попроще - ведь твои очки зависят и от успехов других игроков!
Быстрая и весёлая игра не только для детей и школьников, но и для всей семьи! Есть режим для 1 игрока, хорошо играется вдвоём, отлично подойдёт как Party Game и на вечеринку для большой компании до 12 человек!
Кстати, а ещё серия игр "Языколом" ("Языколом Умный", "Языколом Безумный", "Языколомище") рекомендуется логопедами, радиоведущими и коучами для развития быстрого чтения (скорочтения), речи, дикции и ораторских навыков.
Весело, полезно, расширяет кругозор!
Видео: </t>
    </r>
    <r>
      <rPr>
        <u/>
        <sz val="10"/>
        <color rgb="FF999999"/>
        <rFont val="Arial"/>
        <family val="2"/>
        <charset val="204"/>
      </rPr>
      <t>https://youtu.be/t5MJFWdOQ2E</t>
    </r>
  </si>
  <si>
    <t>Весихииси сихиси хиссися! Простая, весёлая и познавательная игра как для взрослой вечеринки, так и для юных игроков! Рекомендовано психологами, логопедами и дикторами!</t>
  </si>
  <si>
    <t>Автор: Михаил Розанов
Дизайн: Никита Крапивин</t>
  </si>
  <si>
    <t>Речь, дикция, чтение на скорость, концентрация, иностранные языки, соревновательность</t>
  </si>
  <si>
    <t>Фефекты фикции, Ответь за 5 секунд, Тик-так-бум</t>
  </si>
  <si>
    <t>Э014</t>
  </si>
  <si>
    <t>Языколомище</t>
  </si>
  <si>
    <t>22х22х4</t>
  </si>
  <si>
    <t>2100100036942</t>
  </si>
  <si>
    <t>4630563880052</t>
  </si>
  <si>
    <r>
      <rPr>
        <sz val="10"/>
        <color rgb="FF999999"/>
        <rFont val="Arial"/>
        <family val="2"/>
        <charset val="204"/>
      </rPr>
      <t xml:space="preserve"> </t>
    </r>
    <r>
      <rPr>
        <sz val="10"/>
        <color rgb="FF999999"/>
        <rFont val="Arial"/>
        <family val="2"/>
        <charset val="204"/>
      </rPr>
      <t xml:space="preserve">
</t>
    </r>
    <r>
      <rPr>
        <u/>
        <sz val="10"/>
        <color rgb="FF999999"/>
        <rFont val="Arial"/>
        <family val="2"/>
        <charset val="204"/>
      </rPr>
      <t xml:space="preserve">https://www.economicusgame.com/jazykolom2
</t>
    </r>
    <r>
      <rPr>
        <sz val="10"/>
        <color rgb="FF999999"/>
        <rFont val="Arial"/>
        <family val="2"/>
        <charset val="204"/>
      </rPr>
      <t xml:space="preserve">Медиакит:
</t>
    </r>
    <r>
      <rPr>
        <u/>
        <sz val="10"/>
        <color rgb="FF999999"/>
        <rFont val="Arial"/>
        <family val="2"/>
        <charset val="204"/>
      </rPr>
      <t>https://cloud.mail.ru/public/miEv/BvSxEB1Lr</t>
    </r>
    <r>
      <rPr>
        <sz val="10"/>
        <color rgb="FF999999"/>
        <rFont val="Arial"/>
        <family val="2"/>
        <charset val="204"/>
      </rPr>
      <t xml:space="preserve"> </t>
    </r>
  </si>
  <si>
    <t>Коробка "крышка-дно" 24х24
- 9 частей карты путешествия
- 195 карт заданий с русскими и иностранными скороговорками, необычными географическими названиями, забавными именами и любопытными словами и фразами из разных уголков мира 
- 29 карт приключений
- правила игры
- 4 фишки команд
- волчок</t>
  </si>
  <si>
    <t xml:space="preserve">2 - 24 игроков, 6+, 20+ минут
Языколомище – весёлая игра на скоростное чтение и чёткую артикуляцию невыговариваемого!
Продолжение популярной игры Языколом – с новыми забавными скороговорками, а ещё с картой путешествия, игрой командами и заданиями-приключениями. Крутите волчок, читайте быстрее всех и торжественно дойдите по звёздной дорожке до другого края света! 
Рекомендовано логопедами и радиоведущими. </t>
  </si>
  <si>
    <t>Автор: Михаил Розанов
Дизайн: Макс Милиан</t>
  </si>
  <si>
    <t>Речь, дикция, чтение на скорость, концентрация, иностранные языки, соревновательность, работа в команде</t>
  </si>
  <si>
    <t>Языколом, Фефекты фикции, Ответь за 5 секунд, Тик-так-бум</t>
  </si>
  <si>
    <t>Э016</t>
  </si>
  <si>
    <t>Языколом Безумный</t>
  </si>
  <si>
    <t>9х12х4</t>
  </si>
  <si>
    <t>9900000323516</t>
  </si>
  <si>
    <t>4630563880069</t>
  </si>
  <si>
    <r>
      <rPr>
        <sz val="10"/>
        <color rgb="FF999999"/>
        <rFont val="Arial"/>
        <family val="2"/>
        <charset val="204"/>
      </rPr>
      <t xml:space="preserve"> </t>
    </r>
    <r>
      <rPr>
        <sz val="10"/>
        <color rgb="FF999999"/>
        <rFont val="Arial"/>
        <family val="2"/>
        <charset val="204"/>
      </rPr>
      <t xml:space="preserve">
</t>
    </r>
    <r>
      <rPr>
        <u/>
        <sz val="10"/>
        <color rgb="FF999999"/>
        <rFont val="Arial"/>
        <family val="2"/>
        <charset val="204"/>
      </rPr>
      <t>https://www.economicusgame.com/jazykolom</t>
    </r>
    <r>
      <rPr>
        <u/>
        <sz val="10"/>
        <color rgb="FF999999"/>
        <rFont val="Arial"/>
        <family val="2"/>
        <charset val="204"/>
      </rPr>
      <t xml:space="preserve">3
</t>
    </r>
    <r>
      <rPr>
        <sz val="10"/>
        <color rgb="FF999999"/>
        <rFont val="Arial"/>
        <family val="2"/>
        <charset val="204"/>
      </rPr>
      <t xml:space="preserve">Медиакит:
</t>
    </r>
    <r>
      <rPr>
        <u/>
        <sz val="10"/>
        <color rgb="FF999999"/>
        <rFont val="Arial"/>
        <family val="2"/>
        <charset val="204"/>
      </rPr>
      <t>https://cloud.mail.ru/public/exWb/FGmVRAeQc</t>
    </r>
  </si>
  <si>
    <t>Коробка-самосборка 9х12
Карты заданий - 84 шт.
Карты приключений - 11 шт.
Правила</t>
  </si>
  <si>
    <t>1 - 8 игроков, 6+, 10+ минут
Хватай карты и читай быстрее всех! 
Иногда слова как будто что-то значат, но это ничего не значит. Или наоборот. 84 новые карточки заданий - с забавными цитатами и мемами, записанными неожиданным образом. А еще 11 карт приключений. Можно играть как в самостоятельную игру, а можно добавить эти карты к играм Языколом и Языколомище.
Быстрая, простая и весёлая игра для всех, кто умеет читать! 
Серия игр "Языколом" рекомендована радиоведущими, коучами, педагогами, логопедами, заботливыми родителями – для развития речи, дикции, скорочтения. А ещё это отличная игра для весёлых вечеринок!</t>
  </si>
  <si>
    <t>Автор: Михаил Розанов, Фёдор Корженков
Дизайн: Никита Самохин</t>
  </si>
  <si>
    <t>Речь, дикция, чтение на скорость, концентрация, соревновательность</t>
  </si>
  <si>
    <t>Э009</t>
  </si>
  <si>
    <t>Клумба</t>
  </si>
  <si>
    <t>8+</t>
  </si>
  <si>
    <t>№ RU 0228855
№ЕАЭС RU C-RU.
BE02.В.02705/20
Действ: 03/09/2025</t>
  </si>
  <si>
    <t>4630563880076</t>
  </si>
  <si>
    <r>
      <rPr>
        <sz val="10"/>
        <color rgb="FF999999"/>
        <rFont val="Arial"/>
        <family val="2"/>
        <charset val="204"/>
      </rPr>
      <t xml:space="preserve"> </t>
    </r>
    <r>
      <rPr>
        <sz val="10"/>
        <color rgb="FF999999"/>
        <rFont val="Arial"/>
        <family val="2"/>
        <charset val="204"/>
      </rPr>
      <t xml:space="preserve">
</t>
    </r>
    <r>
      <rPr>
        <u/>
        <sz val="10"/>
        <color rgb="FF999999"/>
        <rFont val="Arial"/>
        <family val="2"/>
        <charset val="204"/>
      </rPr>
      <t xml:space="preserve">https://www.economicusgame.com/klumba
</t>
    </r>
    <r>
      <rPr>
        <sz val="10"/>
        <color rgb="FF999999"/>
        <rFont val="Arial"/>
        <family val="2"/>
        <charset val="204"/>
      </rPr>
      <t xml:space="preserve">Медиакит:
</t>
    </r>
    <r>
      <rPr>
        <u/>
        <sz val="10"/>
        <color rgb="FF999999"/>
        <rFont val="Arial"/>
        <family val="2"/>
        <charset val="204"/>
      </rPr>
      <t>https://cloud.mail.ru/public/WNw2/XGEQVjKwk</t>
    </r>
  </si>
  <si>
    <t>жетоны двойных цветов - 54 шт., жетоны суперцветов - 11 шт., стартовые жетоны сачков - 5 шт., деревянных фишки бабочек - 40 шт., плюшевый мешок, карты находок - 21 шт., карты банок - 4 шт. (всего 25 карт формат 63х89 мм), обновлённые правила игры от 1 до 5 игроков</t>
  </si>
  <si>
    <t>1 - 5 игрока, 8+, 20+ минут
Игра "Клумба" – красивая семейная стратегическая игра. Игроки выкладывают территории-поля из цветов, стараясь создавать поляны одного цвета с наибольшим числом бабочек. 
Два режимы игры – базовые и расширенный. Простой вариант подойдет для игры с детьми от 6-8 лет. Расширенные правила добавляю в игру карты находок, что делает игру ещё более разнообразной и стратегической, такой режим будет интересен опытным игрокам. 
Осторожно, внутри бабочки!</t>
  </si>
  <si>
    <t>1 – 5 игрока, 8+, 20+ минут
Настольная игра "Клумба" – добрая семейная игра для 1–5 игроков. 
Выстраивайте яркие цветочные поля из двойных шестиугольных тайлов, стараясь располагать рядом одинаковые цвета. Объединяйте поля из цветков одного цвета и приманивайте на них бабочек! В игре есть 2 варианта правил: "Простые" – для игры семьей и с детьми от 8 лет; "Полные" – для опытных игроков.
В продаже – новое 3-е издание с деревянными фишками бабочек и обновлёнными правилами и тайлами. В коробке: 40 цветных деревянных фишек бабочек, 56 тайлов для строительства ваших цветочных территорий, плюшевый мешочек и стопка карт "находок", буклет правил игры.
Российская игра "Клумба" стала "Лучшей семейной игрой" на фестивале "Граникон-2018" и издана уже в нескольких странах. "Клумба" понравится и юным игрокам, которые только знакомятся с миром настольных игр, и опытным любителям настолок. Игра чем-то похожа на такие игры как "Каркассон" ("Carcassonne"), "Лоскутное королевство" ("Kingdomino"). Для новичков игра проста в освоении, дети смогут играть самостоятельно. А опытные игроки найдут в игре простор для тактики и стратегии. Есть специальный режим для одного игрока.</t>
  </si>
  <si>
    <t>Красивая семейная игра в большой зелёной коробке. Осторожно, внутри бабочки!</t>
  </si>
  <si>
    <t>Авторы: Игорь Склюев, Екатерина Горн
Арт и дизайн: Екатерина Горн, Анастасия Романова</t>
  </si>
  <si>
    <t>стратегическое мышление, логическое мышление, планирование, счёт и арифметика, принятие решений, логика, креативность, визуальное восприятие</t>
  </si>
  <si>
    <t>Каркассон, Лоскутное королевство</t>
  </si>
  <si>
    <t>Э011</t>
  </si>
  <si>
    <t>Лемминги</t>
  </si>
  <si>
    <t>RU 0708416
ТС RU C-RU.HA41.В.00098
Действ: 20/10/2023</t>
  </si>
  <si>
    <t>4630563880083</t>
  </si>
  <si>
    <r>
      <rPr>
        <sz val="10"/>
        <color rgb="FF999999"/>
        <rFont val="Arial"/>
        <family val="2"/>
        <charset val="204"/>
      </rPr>
      <t xml:space="preserve"> </t>
    </r>
    <r>
      <rPr>
        <sz val="10"/>
        <color rgb="FF999999"/>
        <rFont val="Arial"/>
        <family val="2"/>
        <charset val="204"/>
      </rPr>
      <t xml:space="preserve">
</t>
    </r>
    <r>
      <rPr>
        <u/>
        <sz val="10"/>
        <color rgb="FF999999"/>
        <rFont val="Arial"/>
        <family val="2"/>
        <charset val="204"/>
      </rPr>
      <t xml:space="preserve">https://www.economicusgame.com/lemmings
</t>
    </r>
    <r>
      <rPr>
        <sz val="10"/>
        <color rgb="FF999999"/>
        <rFont val="Arial"/>
        <family val="2"/>
        <charset val="204"/>
      </rPr>
      <t xml:space="preserve">Медиакит:
</t>
    </r>
    <r>
      <rPr>
        <u/>
        <sz val="10"/>
        <color rgb="FF999999"/>
        <rFont val="Arial"/>
        <family val="2"/>
        <charset val="204"/>
      </rPr>
      <t>https://cloud.mail.ru/public/PSxG/JUP49sRbz</t>
    </r>
  </si>
  <si>
    <t xml:space="preserve">Удобная компактная коробка, карты игрового поля - 6 карт, карты тайных ролей - 6 шт, карты действий - 38 шт. (всего 50 карт формата 63х89 мм), фишки леммингов - 6 шт., правила игры. </t>
  </si>
  <si>
    <t>2 - 7 игроков, 6+, 15+ минут 
Лемминги бегут купаться и прыгают в речку с берега, подталкивая друг друга. Но самый хитрый лемминг норовит последним остаться на берегу, чтобы первым вернуться в нору к обеду! 
У игроков скрытые роли - кто за какого лемминга играет. Больше того - роли могут меняться по ходу игры! 
Чей лемминг последним останется на берегу?
В 3-м издании игры добавлена карта новой роли Океана и новые карты действий!
Видео: https://youtu.be/83HOUBqRWgM</t>
  </si>
  <si>
    <t>Как вычислить Алёшу? Как обхитрить всех, а самому остаться на суше? Игра со скрытыми ролями и остроумными стратегиями для весёлой компании.</t>
  </si>
  <si>
    <t>Автор: Влад Капитан
Дизайн: Анастасия Сенько</t>
  </si>
  <si>
    <t>логическое мышление, лидерство, планирование, принятие решений</t>
  </si>
  <si>
    <t>Черепашьи бега</t>
  </si>
  <si>
    <t>Э013</t>
  </si>
  <si>
    <t>Одним Словом</t>
  </si>
  <si>
    <t>4630563880090</t>
  </si>
  <si>
    <r>
      <rPr>
        <sz val="10"/>
        <color rgb="FF999999"/>
        <rFont val="Arial"/>
        <family val="2"/>
        <charset val="204"/>
      </rPr>
      <t xml:space="preserve"> </t>
    </r>
    <r>
      <rPr>
        <sz val="10"/>
        <color rgb="FF999999"/>
        <rFont val="Arial"/>
        <family val="2"/>
        <charset val="204"/>
      </rPr>
      <t xml:space="preserve">
</t>
    </r>
    <r>
      <rPr>
        <u/>
        <sz val="10"/>
        <color rgb="FF999999"/>
        <rFont val="Arial"/>
        <family val="2"/>
        <charset val="204"/>
      </rPr>
      <t xml:space="preserve">https://www.economicusgame.com/theonlyword
</t>
    </r>
    <r>
      <rPr>
        <sz val="10"/>
        <color rgb="FF999999"/>
        <rFont val="Arial"/>
        <family val="2"/>
        <charset val="204"/>
      </rPr>
      <t xml:space="preserve">Медиакит:
</t>
    </r>
    <r>
      <rPr>
        <u/>
        <sz val="10"/>
        <color rgb="FF999999"/>
        <rFont val="Arial"/>
        <family val="2"/>
        <charset val="204"/>
      </rPr>
      <t>https://cloud.mail.ru/public/piEM/yCHWsi4cn</t>
    </r>
    <r>
      <rPr>
        <sz val="10"/>
        <color rgb="FF999999"/>
        <rFont val="Arial"/>
        <family val="2"/>
        <charset val="204"/>
      </rPr>
      <t xml:space="preserve"> </t>
    </r>
  </si>
  <si>
    <t>Коробка "крышка-дно" 12х12
Карты 63х89мм - 75 шт.
Правила игры</t>
  </si>
  <si>
    <t>1 - 12 игроков, 6+, 10+ минут
Игра на взаимопонимание: свяжи несвязуемое в весёлой игре на объяснение слов и творческие ассоциации! 
Придумай одним словом подсказку сразу для нескольких слов! Разгадывай сочетания слов других игроков, зашифрованные ассоциацией одним словом!
Игра – "билингва": можно играть на русском, английском, и даже на двух языках сразу. 
2 режима игры: соревновательный и одной командой.
Есть "детские" упрощенные правила. 
Рекомендована для изучения английского языка.</t>
  </si>
  <si>
    <t>Игра на взаимопонимание: Свяжи несвязуемое в весёлой игре на объяснение слов и творческие ассоциации! Можно играть на русском и английском языках. И очень удобно взять в дорогу.</t>
  </si>
  <si>
    <t>Автор: Фёдор Корженков
Дизайн: Анастасия Сенько
Арт: Татьяна Майфат</t>
  </si>
  <si>
    <t>логика, ассоциативное мышление, креативность, развитие речи, иностранные языки</t>
  </si>
  <si>
    <t>Кодовые имена, Первый контакт, Декодер, Я твоя понимай</t>
  </si>
  <si>
    <t>Э021</t>
  </si>
  <si>
    <t>Экономикус</t>
  </si>
  <si>
    <t>29х29х7</t>
  </si>
  <si>
    <t>RU C-RU.АД87.В.00189/21 
Серия RU №0292368
Действ: 22/12/2026</t>
  </si>
  <si>
    <t>4630563880113</t>
  </si>
  <si>
    <r>
      <rPr>
        <sz val="10"/>
        <color rgb="FF999999"/>
        <rFont val="Arial"/>
        <family val="2"/>
        <charset val="204"/>
      </rPr>
      <t xml:space="preserve"> </t>
    </r>
    <r>
      <rPr>
        <sz val="10"/>
        <color rgb="FF999999"/>
        <rFont val="Arial"/>
        <family val="2"/>
        <charset val="204"/>
      </rPr>
      <t xml:space="preserve">
</t>
    </r>
    <r>
      <rPr>
        <u/>
        <sz val="10"/>
        <color rgb="FF999999"/>
        <rFont val="Arial"/>
        <family val="2"/>
        <charset val="204"/>
      </rPr>
      <t>https://www.economicusgame.com/e</t>
    </r>
    <r>
      <rPr>
        <u/>
        <sz val="10"/>
        <color rgb="FF999999"/>
        <rFont val="Arial"/>
        <family val="2"/>
        <charset val="204"/>
      </rPr>
      <t>3</t>
    </r>
    <r>
      <rPr>
        <sz val="10"/>
        <color rgb="FF999999"/>
        <rFont val="Arial"/>
        <family val="2"/>
        <charset val="204"/>
      </rPr>
      <t xml:space="preserve">
Медиакит:
</t>
    </r>
    <r>
      <rPr>
        <u/>
        <sz val="10"/>
        <color rgb="FF999999"/>
        <rFont val="Arial"/>
        <family val="2"/>
        <charset val="204"/>
      </rPr>
      <t>https://cloud.mail.ru/public/bmPo/5uvpnVTbD</t>
    </r>
    <r>
      <rPr>
        <sz val="10"/>
        <color rgb="FF999999"/>
        <rFont val="Arial"/>
        <family val="2"/>
        <charset val="204"/>
      </rPr>
      <t xml:space="preserve"> </t>
    </r>
  </si>
  <si>
    <t>Коробка 290х290х67
Круглое модульное игровое поле из 11 частей
Фишки компаний – по 10 шт. для 8 игроков
Жетоны монет номиналом 1, 5 и 10 – 80 шт.
Жетон первого игрока - 1 шт.
Карты событий - 24 шт., карты миссий - 24 шт.
Кубики - 3 шт.
Стираемый маркер - 1 шт.
Правила игры - 1 шт.</t>
  </si>
  <si>
    <t>1 - 8 игроков, 8+, 20+ минут
Вы – предприниматели-инвесторы. Перед вами 11 отраслей экономики, но не все из них одинаково прибыльны... Бросайте кубики, чтобы активировать одну из отраслей. Теперь здесь можно купить компанию. Но только на общем аукционе! Принимайте решения – до какой суммы торговаться с другими игроками? Или инвестировать в рискованный стартап? Каждый ход на поле появляются новые компании – ваши и ваших друзей-конкурентов! Кто же первым выставит все свои фишки на поле? В расширенных правилах – в игру добавляются тайные карты миссий, неожиданные события, возможность брать кредиты. Будьте расчётливы и осторожны, чтобы не разориться на кредитах, и суметь первым выставить на поле все свои фишки компаний!
В новом издании полностью переработаны все игровые карты – простые и интересные события, интригующие тайные миссии. А неудавшиеся стартапы теперь могут перемещаться по игровому полю в соседние сектора. Новые удобные компоненты и новый увлекательный игровой процесс!</t>
  </si>
  <si>
    <t>Бросайте кубики и покупайте компании – чтобы первым выставиь все свои фишки компаний на игровое поле!</t>
  </si>
  <si>
    <t>Автор: Фёдор Корженков
Дизайн: Никита Крапивин
Арт: Илья Митрошин</t>
  </si>
  <si>
    <t>Финансовая грамотность, экономическая грамотность, планирование и управление ресурсами, принятие решений, переговоры, работа в команде, лидерство, логика</t>
  </si>
  <si>
    <t>Монополия, Колонизаторы Катана, Мачи Коро</t>
  </si>
  <si>
    <t>Э048</t>
  </si>
  <si>
    <t>Письма Призрака</t>
  </si>
  <si>
    <t>22х14х5</t>
  </si>
  <si>
    <t>Ремс: RU 05518144 №EAЭC RU C-RU.AД87.B.00648/24 с 20/09/2024 по 19/09/2029
СВ: № RU 0228855 №ЕАЭС RU C-RU.BE02.В.02705/20 Действ: 03/09/2025</t>
  </si>
  <si>
    <t>4603312075849</t>
  </si>
  <si>
    <t>4630563880120</t>
  </si>
  <si>
    <r>
      <rPr>
        <sz val="10"/>
        <color rgb="FF999999"/>
        <rFont val="Arial"/>
        <family val="2"/>
        <charset val="204"/>
      </rPr>
      <t xml:space="preserve"> 
</t>
    </r>
    <r>
      <rPr>
        <u/>
        <sz val="10"/>
        <color rgb="FF999999"/>
        <rFont val="Arial"/>
        <family val="2"/>
        <charset val="204"/>
      </rPr>
      <t>https://www.economicusgame.com/pp</t>
    </r>
    <r>
      <rPr>
        <sz val="10"/>
        <color rgb="FF999999"/>
        <rFont val="Arial"/>
        <family val="2"/>
        <charset val="204"/>
      </rPr>
      <t xml:space="preserve">
Медиакит: 
</t>
    </r>
    <r>
      <rPr>
        <u/>
        <sz val="10"/>
        <color rgb="FF999999"/>
        <rFont val="Arial"/>
        <family val="2"/>
        <charset val="204"/>
      </rPr>
      <t>https://cloud.mail.ru/public/WZVP/R62g5kRv5</t>
    </r>
    <r>
      <rPr>
        <sz val="10"/>
        <color rgb="FF999999"/>
        <rFont val="Arial"/>
        <family val="2"/>
        <charset val="204"/>
      </rPr>
      <t xml:space="preserve"> </t>
    </r>
  </si>
  <si>
    <t>Коробка "крышка-дно",
14 карт ролей,
12 карт персонажей,
150 карт улик,
3 жетона категорий,
правила игры</t>
  </si>
  <si>
    <t>2-12 игроков, 6+, 30 минут 
В маленьком городке происходит что-то загадочное. Полиция уже сбилась с ног в попытках разгадать очередное преступление. К счастью, юная амбициозная журналистка рядом с домом жертвы совершенно случайно обнаружила мистический почтовый ящик. В это трудно поверить, но что-то происходит с фотографиями улик, брошенными в этот ящик. Часть из них исчезают бесследно, а часть возвращаются – будто некий призрак пытается что-то рассказать вам. Вы просто пришли поддержать вашу подругу в её журналистском расследовании. А оказались вовлечены в расследование сами, как настоящие детективы. Впрочем, возможно кто-то из вас оказался здесь совсем не случайно – убийца может скрываться среди ваших друзей!
---
Вас ждёт множество разнообразных партий. Ведь каждый раз на месте преступления вы обнаруживаете случайные улики, и не знаете кто из вас убийца и сообщники! Интересное сочетание детективного расследования, игры на ассоциации и психологической интриги "мафии"! Основной режим со тайными ролями – предполагает от 4 до 12 игроков. Но есть также и полностью "кооперативный" режим (одной командой) – от 2 игроков.</t>
  </si>
  <si>
    <t>“Детектив: Письма Призрака” – игра с тайными ролями о расследовании преступления. Игроки-Детективы из 12 улик (изображений предметов), обнаруженных на месте преступления, вычисляют 3 истинные улики. Детективам помогает Игрок-Призрак (жертва преступления) с помощью других улик-подсказок, ассоциативно намекая на истинные улики. Среди Детективов прячется Убийца, который стремится запутать расследование.
Игра длится 4 раунда:
- игроки выбирают из руки и передают взакрытую по 1 улике Призраку;
- Призрак открывает из них удачные. А неподходящие оставляет закрытыми. 
Игрок с тайной ролью Убийцы стремится запутать следствие – как в обсуждении открытых улик, так и путём блефа об уликах, оставленных закрытыми. 
После 4-х раундов игроки большинством голосуют за 3 улики и игрока-Убийцу.
Чем больше игроков, тем больше интересных ролей: Сообщники Убийцы, Свидетель, Эксперт, Шантажист. В расширенном режиме в игру добавляются карты персонажей с уникальными способностями.
На 2 – 3 игроков можно играть в кооперативном режиме. 
От 3 до 12 игроков – присутствует команда Убийцы и его Сообщников и дополнительные роли со своими игровыми целями.</t>
  </si>
  <si>
    <t>В маленьком городке происходит что-то загадочное. Полиция уже сбилась с ног в попытках разгадать очередное преступление. Призрак пытается что-то рассказать вам, детективам. Но убийца может скрываться среди вас!</t>
  </si>
  <si>
    <t>Автор: Никита Кузнецов</t>
  </si>
  <si>
    <t>абстрактное мышление, работа в команде, переговоры, импровизация, ораторские навыки</t>
  </si>
  <si>
    <t>Мистериум, Криминалист, Кодовые Имена, Обскурио, Диксит, Мафия</t>
  </si>
  <si>
    <t>Э056</t>
  </si>
  <si>
    <r>
      <rPr>
        <sz val="10"/>
        <color rgb="FFB7B7B7"/>
        <rFont val="Arial"/>
        <family val="2"/>
        <charset val="204"/>
      </rPr>
      <t xml:space="preserve">Письма Призрака: </t>
    </r>
    <r>
      <rPr>
        <sz val="10"/>
        <rFont val="Arial"/>
        <family val="2"/>
        <charset val="204"/>
      </rPr>
      <t>Почтовый Ящик</t>
    </r>
  </si>
  <si>
    <t>8х13х4</t>
  </si>
  <si>
    <t>№ RU 0378585
№ЕАЭС RU C-RU.
HB62.В.00617/22
Действ: 24/03/2027</t>
  </si>
  <si>
    <t>4630563880137</t>
  </si>
  <si>
    <r>
      <rPr>
        <sz val="10"/>
        <color rgb="FF999999"/>
        <rFont val="Arial"/>
        <family val="2"/>
        <charset val="204"/>
      </rPr>
      <t xml:space="preserve">Медиакит: 
</t>
    </r>
    <r>
      <rPr>
        <u/>
        <sz val="10"/>
        <color rgb="FF999999"/>
        <rFont val="Arial"/>
        <family val="2"/>
        <charset val="204"/>
      </rPr>
      <t>https://cloud.mail.ru/public/S3MP/aiJ6ZyLt3</t>
    </r>
  </si>
  <si>
    <t>Коробка-шкатулка,
150 карт улик,
1 карта персонажа,
14 карт ролей,
1 жетон категории,
буклет правил</t>
  </si>
  <si>
    <t xml:space="preserve">"Почтовый Ящик" – дополнение к игре "Письма Призрака". 
ВАЖНО! Дополнение не является самостоятельной игрой. Нужна коробка базовой игры "Письма Призрака". 
В дополнении "Почтовый Ящик" в игру добавляются 150 новых карт улик, 2 новых персонажа, 1 тайная роль, жетон 4-й категории, а также сама коробка дополнения в виде Почтового Ящика, который выступает в качестве "шкатулки" для передачи улик Призраку. </t>
  </si>
  <si>
    <t>Э064</t>
  </si>
  <si>
    <r>
      <rPr>
        <sz val="10"/>
        <color rgb="FFB7B7B7"/>
        <rFont val="Arial"/>
        <family val="2"/>
        <charset val="204"/>
      </rPr>
      <t xml:space="preserve">Письма Призрака: </t>
    </r>
    <r>
      <rPr>
        <sz val="10"/>
        <rFont val="Arial"/>
        <family val="2"/>
        <charset val="204"/>
      </rPr>
      <t>Зеркало Истины</t>
    </r>
  </si>
  <si>
    <t>№ RU 0579152
№ЕАЭС RU C-RU.
AБ47.B.05339/25
Действ: 02/07/2030</t>
  </si>
  <si>
    <t>4630563880144</t>
  </si>
  <si>
    <t>https://economicusgame.com/pp
https://cloud.mail.ru/public/32FS/ZcL3qxW55</t>
  </si>
  <si>
    <t>16 двусторонних карт персонажей,
150 карт улик,
24 карты голосования,
9 карт тайных ролей,
9 жетонов игроков,
правила игры</t>
  </si>
  <si>
    <t>2 – 6 игроков 8+, 30 мин
Зеркало Истины – самостоятельная настольная игра в жанре мистического детектива, продолжающая серию "Писем Призрака", и одновременно – дополнение к Письмам!
Вы играете за гостей званого ужина, оказавшихся втянутыми в расследование убийства хозяина особняка. Неведомая сила перенесла всех невиновных в потусторонний мир в виде бестелесных духов, не имеющих возможности общаться друг с другом. Объяснить остальным, кто вы, можно только с помощью разбросанных вокруг предметов, показывая, какие из них вам подходят, а какие – нет. При этом вам нужно постараться как можно скорее вычислить убийц, ведь победа достанется тому, кто сумеет сделать это раньше остальных.
Игра "Зеркало Истины" содержит 150 новых карт Улик, совместимых с игрой "Письма Призрака"; и наоборот – для игры "Зеркало Истины" можно использовать и Улики, и всех Персонажей из "Писем".</t>
  </si>
  <si>
    <t xml:space="preserve">2 – 6 игроков 8+, 30 мин
Зеркало Истины – самостоятельная игра в жанре мистического детектива, продолжающая серию "Писем Призрака". 
Вы играете за гостей званого ужина, оказавшихся втянутыми в расследование убийства хозяина особняка. Неведомая сила перенесла всех невиновных в потусторонний мир в виде бестелесных духов, не имеющих возможности общаться друг с другом. Объяснить остальным, кто вы, можно только с помощью разбросанных вокруг предметов, показывая, какие из них вам подходят, а какие – нет. При этом вам нужно постараться как можно скорее вычислить убийц, ведь победа достанется тому, кто сумеет сделать это раньше остальных.
В отличие от Писем Призрака, где команда детективов и призрака играла против команды убийцы и сообщников, Зеркало Истины – полностью соревновательная игра, где через ассоциации улик и персонажей каждый одновременно и объясняет своего персонажа, и старается первым разгадать других, чтобы вычислить всех невиновных и убийцу. 
Игра включает соревновательный режим для 3–6 игроков и кооперативную кампанию из 14 миссий для 2 игроков. Колоды карт улик из игр "Зеркало Истины" и "Письма Призрака" взаимозаменяемы, таким образом обе игры могут дополнять друг друга. </t>
  </si>
  <si>
    <t>"Зеркало Истины" – новая самостоятельная игра в жанре мистического детектива, продолжающая серию "Писем Призрака".
Вы играете за гостей званого ужина, оказавшихся втянутыми в расследование убийства хозяина особняка. Призрак убитого на мгновение перенёс всех невиновных в потусторонний мир в виде бестелесных духов. Перенесены только невиновные – а значит должно быть ясно, кто убийца! Но духи не видят друг друга и могут общаться лишь перемещением предметов-улик – нужно объяснить кто вы, и разгадать остальных, чтобы дедуктивным методом вычислить убийцу! Кто сделает свои догадки раньше всех и получит больше очков?
В отличие от "Писем Призрака", где команда детективов и призрака играет против команды убийцы и сообщников, "Зеркало Истины" – полностью соревновательная игра, где через ассоциации улик и персонажей каждый одновременно и объясняет своего персонажа, и старается первым разгадать других, чтобы вычислить всех невиновных и убийцу.
Игра включает соревновательный режим для 3–6 игроков и кооперативную кампанию из 14 миссий для 2 игроков. Кстати, колоды улик из "Зеркала Истины" и "Писем Призрака" взаимозаменяемы, так что обе игры дополняют друг друга!</t>
  </si>
  <si>
    <t>Автор: Антон Парфёнов
Иллюстрации: Даниэла Рябичева
Дизайн: Анастасия Клементьева, Елена Прокудина</t>
  </si>
  <si>
    <t>Ассоциации, логика</t>
  </si>
  <si>
    <t>Письма Призрака, Similo</t>
  </si>
  <si>
    <t>Э067</t>
  </si>
  <si>
    <r>
      <rPr>
        <sz val="10"/>
        <color rgb="FFB7B7B7"/>
        <rFont val="Arial"/>
        <family val="2"/>
        <charset val="204"/>
      </rPr>
      <t xml:space="preserve">Письма Призрака: </t>
    </r>
    <r>
      <rPr>
        <sz val="10"/>
        <rFont val="Arial"/>
        <family val="2"/>
        <charset val="204"/>
      </rPr>
      <t>Тайный Ритуал</t>
    </r>
  </si>
  <si>
    <t>4630563880151</t>
  </si>
  <si>
    <r>
      <rPr>
        <sz val="10"/>
        <color rgb="FF999999"/>
        <rFont val="Arial"/>
        <family val="2"/>
        <charset val="204"/>
      </rPr>
      <t xml:space="preserve"> 
</t>
    </r>
    <r>
      <rPr>
        <u/>
        <sz val="10"/>
        <color rgb="FF999999"/>
        <rFont val="Arial"/>
        <family val="2"/>
        <charset val="204"/>
      </rPr>
      <t>https://www.economicusgame.com/pp</t>
    </r>
    <r>
      <rPr>
        <sz val="10"/>
        <color rgb="FF999999"/>
        <rFont val="Arial"/>
        <family val="2"/>
        <charset val="204"/>
      </rPr>
      <t xml:space="preserve">
Медиакит: ...</t>
    </r>
  </si>
  <si>
    <t>158 карт улик (в т.ч. 25 карт ритуала),
маска призрака, 
6 жетонов раундов,
жетон сброса, рации, п/я, 
3 жетона категорий, 
15 карт ролей,
2 карты с 4 новыми персонажами,
буклет правил, 
3 памятки</t>
  </si>
  <si>
    <t>2 – 6 игроков 8+, 30 мин
«Тайный Ритуал» — обновлённая и расширенная
версия игры «Письма Призрака». Новые карты улик,
маска призрака, жетоны раундов и жетон сброса —
а главное, теперь детективы могут отправлять 
призраку не только улики, но и карты ритуала. 
Успешный ритуал подсветит важнейшие подсказки,
но вмешательство убийцы может вызвать искажение…</t>
  </si>
  <si>
    <t>Старые тайны всплывают на поверхность,
а в уцелевших записях жертвы мелькают намёки
на таинственный обряд, способный пролить свет
на истину… или ещё больше скрыть её в тени.
«Тайный Ритуал» — обновлённая и расширенная
версия игры «Письма Призрака». Новые карты улик,
маска призрака, жетоны раундов и жетон сброса —
а главное, теперь детективы могут отправлять 
призраку не только улики, но и карты ритуала. 
Успешный ритуал подсветит важнейшие подсказки,
но вмешательство убийцы может вызвать искажение…
Тайный Ритуал – самостоятельная игра в серии “Письма Призрака” с обновленными правилами и дополнительными компонентами. Фактически, “Тайный Ритуал” это расширенное обновленное издание игры “Письма Призрака”: добавлена игровая механика с Ритуалом (и необходимые для этого карты Ритуала), а также ряд доп. компонентов: маска призрака, жетоны раундов, жетон сброса. В оригинальной же игре “Письма Призрака” – чуть больше карт улик (150, а не 133), и большой набор карт Персонажей (в Письмах – 26, в Тайном Ритуале – всего 4).</t>
  </si>
  <si>
    <t>«Тайный Ритуал» — обновлённая и расширенная
версия игры «Письма Призрака». Новые карты улик,
маска призрака, жетоны раундов и жетон сброса —
а главное, теперь детективы могут отправлять 
призраку не только улики, но и карты ритуала. 
Успешный ритуал подсветит важнейшие подсказки,
но вмешательство убийцы может вызвать искажение…</t>
  </si>
  <si>
    <t>Письма Призрака, Similo, Мистериум, Криминалист, Кодовые Имена, Обскурио, Диксит, Мафия</t>
  </si>
  <si>
    <t>Э051</t>
  </si>
  <si>
    <t>Бункер 3.3</t>
  </si>
  <si>
    <t>12+ ЧЗ</t>
  </si>
  <si>
    <t>17х22х7</t>
  </si>
  <si>
    <t>4603312075832</t>
  </si>
  <si>
    <t>4630563880021</t>
  </si>
  <si>
    <r>
      <rPr>
        <sz val="10"/>
        <color rgb="FF999999"/>
        <rFont val="Arial"/>
        <family val="2"/>
        <charset val="204"/>
      </rPr>
      <t xml:space="preserve"> </t>
    </r>
    <r>
      <rPr>
        <u/>
        <sz val="10"/>
        <color rgb="FF999999"/>
        <rFont val="Arial"/>
        <family val="2"/>
        <charset val="204"/>
      </rPr>
      <t>https://www.economicusgame.com/bunke</t>
    </r>
    <r>
      <rPr>
        <u/>
        <sz val="10"/>
        <color rgb="FF999999"/>
        <rFont val="Arial"/>
        <family val="2"/>
        <charset val="204"/>
      </rPr>
      <t xml:space="preserve">r
</t>
    </r>
    <r>
      <rPr>
        <sz val="10"/>
        <color rgb="FF999999"/>
        <rFont val="Arial"/>
        <family val="2"/>
        <charset val="204"/>
      </rPr>
      <t xml:space="preserve">Медиакит:
</t>
    </r>
    <r>
      <rPr>
        <u/>
        <sz val="10"/>
        <color rgb="FF999999"/>
        <rFont val="Arial"/>
        <family val="2"/>
        <charset val="204"/>
      </rPr>
      <t>https://cloud.mail.ru/public/gJRp/sieRzS3Rf</t>
    </r>
  </si>
  <si>
    <t xml:space="preserve">- 321 карта: 50 карт профессий; 32 карты биологических характеристик; 32 карты здоровья; 32 карты хобби; 32 карты багажа; 50 карт фактов; 32 карты особых условий; 10 двусторонних карт катастроф; 21 карта угроз; 30 карт бункера; 
- органайзер для карт;
- блокнот на 120 бланков голосования; 
- буклет правил игры.
</t>
  </si>
  <si>
    <t>2–16 игроков, 18+, 30 минут
Мир меняется, технологии разрушают природу Земли, и возможность глобальной катастрофы уже не фантастика, а реальность.
Но люди позаботились о своем спасении и создали бункер с полным жизнеобеспечением. Только попадут туда не все. Докажи игрокам, что именно ты достоин восстановить жизнь на Земле и войти в число выживших. Навыки и черты характера — твое оружие, острый ум и умение убеждать — твои козыри.
Непредсказуемый сценарий игры, более 500 возможных персонажей и дискуссия, которая спасет тебе жизнь!
Только для оригинальных игр доступно бесплатное приложение-компаньон с худ. озвучкой и видео игровых катастроф, а также таймером для игры.
Бункер 3.2 – последняя актуальная версия основной игры (добавлены уникальные иллюстрации на все карты Багажа и Хобби, обновлены отдельные карты)</t>
  </si>
  <si>
    <t>Апокалипсис. Вы у входа в спасательный Бункер. Но мест в Бункере хватит лишь для половины из вас. В несколько кругов голосований решите, кого взять в Бункер. У игроков случайные карт персонажей («99 лет», «Учёный», «Громко храпит», «Маньяк» и пр.). Цель – попасть в бункер любой ценой.
Бункер 3.2 – последняя актуальная версия основной игры (добавлены уникальные иллюстрации на все карты Багажа и Хобби, обновлены отдельные карты)</t>
  </si>
  <si>
    <t>Лишь половина из вас попадёт в спасительный Бункер! Выживет тот, кто умеет убеждать!
Бункер 3.2 – последняя актуальная версия основной игры (добавлены уникальные иллюстрации на все карты Багажа и Хобби, обновлены отдельные карты)</t>
  </si>
  <si>
    <t>Автор: Оксана Солдатова</t>
  </si>
  <si>
    <t>коммуникация, умение убеждать и противостоять убеждениям, позитивное мышление, аргументация, принятие решений под давлением, переговоры, эмоциональный интеллект, решение конфликтов, креативность, ораторские навыки, умение работать с информацией</t>
  </si>
  <si>
    <t>Мафия, Трамвай Смерти</t>
  </si>
  <si>
    <t>Э051Б</t>
  </si>
  <si>
    <t>Бункер-Б</t>
  </si>
  <si>
    <t>18+</t>
  </si>
  <si>
    <t>Отказное письмо</t>
  </si>
  <si>
    <t>4630563880038</t>
  </si>
  <si>
    <r>
      <rPr>
        <sz val="10"/>
        <color rgb="FF999999"/>
        <rFont val="Arial"/>
        <family val="2"/>
        <charset val="204"/>
      </rPr>
      <t xml:space="preserve"> </t>
    </r>
    <r>
      <rPr>
        <sz val="10"/>
        <color rgb="FF999999"/>
        <rFont val="Arial"/>
        <family val="2"/>
        <charset val="204"/>
      </rPr>
      <t xml:space="preserve">
</t>
    </r>
    <r>
      <rPr>
        <u/>
        <sz val="10"/>
        <color rgb="FF999999"/>
        <rFont val="Arial"/>
        <family val="2"/>
        <charset val="204"/>
      </rPr>
      <t>https://www.economicusgame.com/bunke</t>
    </r>
    <r>
      <rPr>
        <u/>
        <sz val="10"/>
        <color rgb="FF999999"/>
        <rFont val="Arial"/>
        <family val="2"/>
        <charset val="204"/>
      </rPr>
      <t xml:space="preserve">r
</t>
    </r>
    <r>
      <rPr>
        <sz val="10"/>
        <color rgb="FF999999"/>
        <rFont val="Arial"/>
        <family val="2"/>
        <charset val="204"/>
      </rPr>
      <t xml:space="preserve">Медиакит:
</t>
    </r>
    <r>
      <rPr>
        <u/>
        <sz val="10"/>
        <color rgb="FF999999"/>
        <rFont val="Arial"/>
        <family val="2"/>
        <charset val="204"/>
      </rPr>
      <t>https://cloud.mail.ru/public/zCfx/N1UynG5Ao</t>
    </r>
  </si>
  <si>
    <t>2–16 игроков, 18+, 30 минут
Бункер-Б – та же культовая игра, 100% новый контент! Играй как в самостоятельную игру или смешай Бункер и Бункер-Б, чтобы получить в 2 раза больше разных карт. А помимо полностью нового в Бункер-Б контента – как и в Бункер ред. 3.2 здесь также уникальные иллюстрации на всех картах Профессий, Багажа и Хобби!
Мир меняется, технологии разрушают природу Земли, и возможность глобальной катастрофы уже не фантастика, а реальность.
Но люди позаботились о своем спасении и создали бункер с полным жизнеобеспечением. Только попадут туда не все. Докажи игрокам, что именно ты достоин восстановить жизнь на Земле и войти в число выживших. Навыки и черты характера — твое оружие, острый ум и умение убеждать — твои козыри.
Непредсказуемый сценарий игры, более 500 возможных персонажей и дискуссия, которая спасет тебе жизнь!
Только для оригинальных игр доступно бесплатное приложение-компаньон с худ. озвучкой и видео игровых катастроф, а также таймером для игры.</t>
  </si>
  <si>
    <t>Бункер-Б – та же культовая игра, 100% новый контент! Играй как в самостоятельную игру или смешай Бункер и Бункер-Б, чтобы получить в 2 раза больше разных карт. А помимо полностью нового в Бункер-Б контента – как и в Бункер ред. 3.2 здесь также уникальные иллюстрации на всех картах Профессий, Багажа и Хобби!</t>
  </si>
  <si>
    <t>Э050</t>
  </si>
  <si>
    <t>Бункер Альфа</t>
  </si>
  <si>
    <t>12+</t>
  </si>
  <si>
    <t>RU 0292368 №ЕАЭС RU C-RU.AД87.B.00189/21 с 23/12/2021 по 22/12/2026</t>
  </si>
  <si>
    <t>4630563880168</t>
  </si>
  <si>
    <r>
      <rPr>
        <sz val="10"/>
        <color rgb="FF999999"/>
        <rFont val="Arial"/>
        <family val="2"/>
        <charset val="204"/>
      </rPr>
      <t xml:space="preserve"> </t>
    </r>
    <r>
      <rPr>
        <sz val="10"/>
        <color rgb="FF999999"/>
        <rFont val="Arial"/>
        <family val="2"/>
        <charset val="204"/>
      </rPr>
      <t xml:space="preserve">
</t>
    </r>
    <r>
      <rPr>
        <u/>
        <sz val="10"/>
        <color rgb="FF999999"/>
        <rFont val="Arial"/>
        <family val="2"/>
        <charset val="204"/>
      </rPr>
      <t>https://www.economicusgame.com/bunke</t>
    </r>
    <r>
      <rPr>
        <u/>
        <sz val="10"/>
        <color rgb="FF999999"/>
        <rFont val="Arial"/>
        <family val="2"/>
        <charset val="204"/>
      </rPr>
      <t xml:space="preserve">r
</t>
    </r>
    <r>
      <rPr>
        <sz val="10"/>
        <color rgb="FF999999"/>
        <rFont val="Arial"/>
        <family val="2"/>
        <charset val="204"/>
      </rPr>
      <t xml:space="preserve">Медиакит:
</t>
    </r>
    <r>
      <rPr>
        <u/>
        <sz val="10"/>
        <color rgb="FF999999"/>
        <rFont val="Arial"/>
        <family val="2"/>
        <charset val="204"/>
      </rPr>
      <t>https://cloud.mail.ru/public/zCfx/N1UynG5Ao</t>
    </r>
  </si>
  <si>
    <t xml:space="preserve">- 321 карта: 50 карт Суперсилы; 32 карты Характера; 32 карты Фобий; 32 карты Хобби; 32 карты Багажа; 50 карт Фактов; 32 карты Особых Условий; 10 двусторонних карт Катастроф; 21 карта Угроз; 30 карт Бункера; 
- органайзер для карт;
- блокнот на 120 бланков голосования; 
- буклет правил игры.
</t>
  </si>
  <si>
    <t>2–16 игроков, 12+, 30 минут
«Бункер: Поколение Альфа» — самостоятельная игра в серии «Бункер». Играйте в «Альфу» отдельно или объедините её с играми «Бункер» и «Бункер—Б», чтобы получить супернабор из почти тысячи карт!
На Земле грядёт глобальная катастрофа. Вам повезло – вы оказались перед входом в спасательный бункер, где можно пережить самый опасный период. И вы, возможно, не только выживете, но и станете теми героями, что спасут человечество. Но есть проблема: попасть в бункер смогут не все – лишь половина из вас. Остальные будут обречены встречать катастрофу снаружи... 
Игроки получают несколько случайных карт: Характер, Фобия, Суперсила, Багаж и пр. Постепенно вы раскрываете свои карты, знакомитесь друг с другом и решаете, кто и насколько будет полезен для выживания и восстановления жизни после выхода из бункера. В ходе нескольких раундов игроки решают, кого не берут в бункер – каждый раунд может стать для вас последним!  
Только для оригинальных игр доступно бесплатное приложение-компаньон с 50 катастрофами для игры, актёрской озвучкой и видео, а главное – интерактивным игровым финалом "История Выживания"!</t>
  </si>
  <si>
    <t>Э051КБ</t>
  </si>
  <si>
    <t>Бункер Карт-Бланш</t>
  </si>
  <si>
    <t>10х7х3</t>
  </si>
  <si>
    <t>4630563880175</t>
  </si>
  <si>
    <t>https://cloud.mail.ru/public/dczw/ofV7WmTbj</t>
  </si>
  <si>
    <t>- пластиковый кейс MeepleHouse
- 50 пустых карт-заготовок с оригинальной рубашкой "Бункер"</t>
  </si>
  <si>
    <t>Набор гейм-мастера игры "Бункер": 50 карт с рубашкой оригинальной игры "Бункер" и пустой лицевой стороной, на которой можно вписать / впечатать свой контент. Используйте как запасные на случай утраты игровых карт, а главное – создавайте собственные дополнительные карты для игры!</t>
  </si>
  <si>
    <t>Э051ПУ</t>
  </si>
  <si>
    <t>Бункер: ПЕРВОЕ УБЕЖИЩЕ</t>
  </si>
  <si>
    <t>17х11х4</t>
  </si>
  <si>
    <t>4630563880014</t>
  </si>
  <si>
    <r>
      <rPr>
        <u/>
        <sz val="10"/>
        <color rgb="FF999999"/>
        <rFont val="Arial"/>
        <family val="2"/>
        <charset val="204"/>
      </rPr>
      <t xml:space="preserve">https://economicusgame.com/pervoe-ubezhische
</t>
    </r>
    <r>
      <rPr>
        <sz val="10"/>
        <color rgb="FF999999"/>
        <rFont val="Arial"/>
        <family val="2"/>
        <charset val="204"/>
      </rPr>
      <t xml:space="preserve">Медиакит: </t>
    </r>
    <r>
      <rPr>
        <u/>
        <sz val="10"/>
        <color rgb="FF999999"/>
        <rFont val="Arial"/>
        <family val="2"/>
        <charset val="204"/>
      </rPr>
      <t>https://cloud.mail.ru/public/wmUF/7gHiHTuid</t>
    </r>
  </si>
  <si>
    <t>Буклет правил и 200 карт: 
- 23 карты профессий; 
- 20 карт биологии; 
- 20 карт здоровья; 
- 20 карт хобби; 
- 20 карт багажа; 
- 20 карт фактов; 
- 20 карт особых условий; 
- 20 карт ФОБИЙ;
- 20 карт ХАРАКТЕРА;
- 10 карт бункера;
- 7 карт катастроф.</t>
  </si>
  <si>
    <t>2 – 10 игроков 12+, 30 мин
Специальное переиздание 1-й редакции игры с некоторыми сокращениями и изменениями, в максимально компактной коробке (17 х 11 х 4 см).
На Земле грядёт глобальная катастрофа. Вам повезло, вы оказались перед входом в спасательный бункер, в котором можно пережить самый опасный период. И вы, возможно, не только выживете, но и станете теми героями, что спасут человечество. Есть проблема: попасть в бункер смогут не все – а лишь половина из вас. Остальные будут обречены встречать катастрофу снаружи... Игроки получают несколько карт характеристик: профессия, здоровье, хобби и другие. Постепенно вы раскрываете свои карты, знакомитесь друг с другом и решаете, кто и насколько будет полезен для выживания и восстановления жизни после выхода из бункера. 
ПЕРВОЕ УБЕЖИЩЕ – специальное издание игры «Бункер», выпущенное приближённо к ранним редакциям игры. В сравнении с редакциями 3.х в этой версии сокращённый набор карт (по 20 карт в каждой колоде и всего 7 катастроф), нет бланков голосования и органайзера для колод, нет исследования бункера и финала игры с преодолением угроз, нет QR-кодов и карты доступа к приложению для больших игр серии. Зато эта версия включает дополнительные колоды по 20 карт Фобий и Характера, которых нет в редакциях 3.х. Карты "Первого Убежища" сделаны с той же рубашкой, поэтому их можно объединить в коробкой игры версий 3.х и использовать как дополнение к "большой" коробке.</t>
  </si>
  <si>
    <t>Бункер 3.х</t>
  </si>
  <si>
    <t>Э051E</t>
  </si>
  <si>
    <t>Бункер (ENG)</t>
  </si>
  <si>
    <t>4630563880182</t>
  </si>
  <si>
    <t>https://cloud.mail.ru/public/mNKT/PFuNqA52q</t>
  </si>
  <si>
    <t xml:space="preserve">- 321 карта: 50 карт профессий; 32 карты биологических характеристик; 32 карты здоровья; 32 карты хобби; 32 карты багажа; 50 карт фактов; 32 карты особых условий; 10 двусторонних карт катастроф; 21 карта угроз; 30 карт бункера; 
- органайзер для карт;
- блокнот на 120 бланков голосования; 
- буклет правил игры
</t>
  </si>
  <si>
    <t xml:space="preserve">4-16 игроков, 18+, 30 минут
Изучаете английский язык? Тогда эта игра точно для вас! «Бункер» - популярная дискуссионная настольная игра теперь на английском!
Мир на грани катастрофы, но вам повезло – вы оказались у входа в спасательный бункер. Только попадёт туда лишь половина претендентов. Убедите всех, что именны вы должны попасть в Бункер и спасти человечество!
«Bunker» – это настольная игра для изучения английского языка и практики разговорной речи. В игре вы будете думать на английском, аргументировать свою позицию и защищать её в ходе живых дебатов. «Bunker» станет прекрасным дополнением к встречам английского разговорного клуба и отличным поводом, чтобы собраться с друзьями. В «Bunker» на английском интересно играть с любым уровнем владения языком, но лучше всего игра подходит для B1-С2 уровня. 
Кстати, у игры есть приложение, в котором все катастрофы, а их целых 20, профессионально озвучены для более глубокого погружения в атмосферу апокалипсиса. Знатоки англоговорящей культуры оценят: 10 катастроф озвучены с американским акцентом, а 10 – с британским. 
Прокачайте свой разговорный английский с настольной игрой на английском языке «Bunker»! 
«Bunker» is a discussion-based board game for English learners (ESL), English speaking clubs, and native speakers. Better than traditional students’ books, «Bunker» challenges critical thinking, argumentation, impromptu speech, and lively debates. The game can be easily adopted, however, it proves best for adult learners from B1 to C2 levels. Elevate your fluency and English language communication skills with this dynamic board game!
</t>
  </si>
  <si>
    <t>Э053</t>
  </si>
  <si>
    <t>У кого больше</t>
  </si>
  <si>
    <t>4630563880199</t>
  </si>
  <si>
    <r>
      <rPr>
        <sz val="10"/>
        <color rgb="FF999999"/>
        <rFont val="Arial"/>
        <family val="2"/>
        <charset val="204"/>
      </rPr>
      <t xml:space="preserve">
</t>
    </r>
    <r>
      <rPr>
        <u/>
        <sz val="10"/>
        <color rgb="FF999999"/>
        <rFont val="Arial"/>
        <family val="2"/>
        <charset val="204"/>
      </rPr>
      <t xml:space="preserve">https://economicusgame.com/ukb
</t>
    </r>
    <r>
      <rPr>
        <sz val="10"/>
        <color rgb="FF999999"/>
        <rFont val="Arial"/>
        <family val="2"/>
        <charset val="204"/>
      </rPr>
      <t xml:space="preserve">Медиакит:
</t>
    </r>
    <r>
      <rPr>
        <u/>
        <sz val="10"/>
        <color rgb="FF999999"/>
        <rFont val="Arial"/>
        <family val="2"/>
        <charset val="204"/>
      </rPr>
      <t>https://cloud.mail.ru/public/DMt5/Ag5ZC1rYZ</t>
    </r>
    <r>
      <rPr>
        <sz val="10"/>
        <color rgb="FF999999"/>
        <rFont val="Arial"/>
        <family val="2"/>
        <charset val="204"/>
      </rPr>
      <t xml:space="preserve"> </t>
    </r>
  </si>
  <si>
    <t>- 2 «крутилки» для ответов ведущих
- 8 фишек игроков
- раскладная линейка 
для подсчета очков
- 100 карт вопросов 
(по 3 вопроса на каждой стороне, всего 600 вопросов)
- 24 карты ставок
- 16 карт «Вот это поворот!»
- 7 жетонов красных труселей
- буклет правил игры</t>
  </si>
  <si>
    <t xml:space="preserve">2 - 8 игроков 18+
Каждый раунд 2 игрока-ведущих отвечают на каверзный вопрос, а остальные угадывают, чей ответ окажется больше! 
Кто из игроков-ведущих «чаще путешествует» или «любит дома ходить голым»? Получайте очки за верные ответы и узнавайте новое о своих друзьях! 
В коробке 600 интересных вопросов, на каждой карте вопросы из 3-х категорий: мирно-повседневные, молодёжно-провокационные и философски-дискуссионные – выбирайте любые на свой вкус! </t>
  </si>
  <si>
    <t>Авторы: Дмитрий Белько, Павел Тимофеев</t>
  </si>
  <si>
    <t>коммуникация, анализ информации, интуиция</t>
  </si>
  <si>
    <t>Длина Волны, Тип Топ, Детектор Правды</t>
  </si>
  <si>
    <t>ЛЮКС</t>
  </si>
  <si>
    <t>Э054</t>
  </si>
  <si>
    <t>DECO</t>
  </si>
  <si>
    <t>4630563880205</t>
  </si>
  <si>
    <t>https://economicusgame.com/deco
https://cloud.mail.ru/public/mavL/cLs5xsbop</t>
  </si>
  <si>
    <t>- 5 кубиков (16мм)
- 25 фишек игроков
- 6 трёхслойных двусторонних игровых треков со слотами под фишки
- 5 двуслойных жетонов игрока со слотами под фишки
- 6 двусторонних жетонов комбинаций
- 3 двусторонних жетона наград
- 32 карты эффектов (42х63 мм)
- памятка
- буклет правил с листом достижений
- блокнот подсчета очков
- коробка с ложементом-органайзером</t>
  </si>
  <si>
    <t xml:space="preserve">1 – 5 игроков 8+, 30 мин
Бросайте кубики и собирайте комбинации, чтобы продвигать свои фишки вверх по трекам!
Победит тот, кто лучше разместит свои фишки к концу игры и наберёт больше очков. </t>
  </si>
  <si>
    <t>1 – 5 игроков 8+, 30 мин
Бросайте кубики и собирайте комбинации, чтобы продвигать свои фишки вверх по трекам!
Победит тот, кто лучше разместит свои фишки к концу игры и наберёт больше очков. 
Игра "ДЕКО" – переосмысление классического покера на костях в премиум-исполнении. 
К сбору комбинаций на кубах добавлено азартное соревнование на 6 треках – продвигайте свои фишки, перепрыгивайте фишки противников, выстраивайте трамплины и играйте суперкомбинации! Именно положение ваших фишек на треках определит в финале победные очки игроков, а для продвижения вверх нужны удачные комбинации на кубах. Для контроля случайности – в вашем распоряжении не только перебросы выбранных кубиков, но и карты эффектов, позволяющие влиять на выпавшие значения, а иногда и делать суперходы, продвигая несколько фишек в ход.
Жетоны треков выполнены 3-слойными: со слотами под фишки и усложнённой обратной стороной с развилками. 2-сторонние треки, жетоны комбинаций и наград дают большой запас реиграбельности.
Игра оформлена в абстрактном стиле Ар-деко (отсюда и название). Строгое изящное оформление позволит усадить за игру и старшее поколение вашей семьи! В коробке помимо треков, жетонов и карт – 5 премиальных перламутровых 16-мм дайсов; 25 цветных акриловых фишек игроков и объёмный органайзер. 
Игра включает соревновательный режим на 2-5 игроков и соло-режим для 1 игрока "против Деко", а также "кампанию" из 27 игровых достижений.</t>
  </si>
  <si>
    <t>"ДЕКО" – настольная игра по мотивам покера на костях в подарочном премиум-исполнении. Бросьте 5 кубиков и соберите одну из комбинаций, использовав не более 2 перебросов!
За собранные сеты – выставляйте и продвигайте свои фишки, перепрыгивайте фишки противников, выстраивайте трамплины и играйте суперкомбинации с помощью карт! Победит тот, кто лучше разместит свои фишки на треках к концу игры и наберёт больше очков.
Красивые кубики и фишки игроков, многослойные жетоны треков со слотами под фишки, объёмный органайзер в коробке игры, выборочная лакировка жетонов... а ещё строгое оформление в стиле Ар-деко – позволит собрать игроков разных поколений за интересной игрой. Простые правила позволят легко начать игру. А двусторонние треки, жетоны комбинаций и наград, разнообразные карты позволят играть снова и снова с новыми условиями.
Игра включает соревновательный режим на 2-5 игроков и соло-режим для 1 игрока, а также "кампанию" из 27 игровых достижений.</t>
  </si>
  <si>
    <t>Автор: Сергей Ровенков
Дизайн: Анастасия Клементьева, Елена Прокудина</t>
  </si>
  <si>
    <t>Логика, стратегия, планирование</t>
  </si>
  <si>
    <t>Покер на костях, Yahtzee</t>
  </si>
  <si>
    <t>Э057х</t>
  </si>
  <si>
    <t>СОВЕТСКАЯ КУХНЯ</t>
  </si>
  <si>
    <t>4630563880212</t>
  </si>
  <si>
    <r>
      <rPr>
        <sz val="10"/>
        <color rgb="FF999999"/>
        <rFont val="Arial"/>
        <family val="2"/>
        <charset val="204"/>
      </rPr>
      <t xml:space="preserve">
</t>
    </r>
    <r>
      <rPr>
        <u/>
        <sz val="10"/>
        <color rgb="FF999999"/>
        <rFont val="Arial"/>
        <family val="2"/>
        <charset val="204"/>
      </rPr>
      <t>https://economicusgame.com/soviet-kitchen</t>
    </r>
    <r>
      <rPr>
        <sz val="10"/>
        <color rgb="FF999999"/>
        <rFont val="Arial"/>
        <family val="2"/>
        <charset val="204"/>
      </rPr>
      <t xml:space="preserve">
Медиакит:
</t>
    </r>
    <r>
      <rPr>
        <u/>
        <sz val="10"/>
        <color rgb="FF999999"/>
        <rFont val="Arial"/>
        <family val="2"/>
        <charset val="204"/>
      </rPr>
      <t>https://cloud.mail.ru/public/2XjD/33sybG2fj</t>
    </r>
    <r>
      <rPr>
        <sz val="10"/>
        <color rgb="FF999999"/>
        <rFont val="Arial"/>
        <family val="2"/>
        <charset val="204"/>
      </rPr>
      <t xml:space="preserve"> </t>
    </r>
  </si>
  <si>
    <t>- коробка 17х10х4 см
- 112 карт (63х89 мм)
- пластиковый органайзер для карт
- буклет правил
- приложение Soviet Kitchen</t>
  </si>
  <si>
    <t>1 - 6 игроков, 18+, 25 минут
Советский Союз. Какие это были времена... Пустые полки в магазинах, но какой простор для самореализации! Поздравляем, вы – свежеиспечённые выпускники кулинарного техникума, которых не пугают трудности. Ведь вы знаете один важный секрет: любой ингредиент (даже не особо съедобный, на первый взгляд) можно пропустить через мясорубку! Колбаса недостаточно красная? Добавим в неё ржавых гвоздей! Кажется, что это пюре уже кто-то съел раньше? Подкрасим его жёлтым песочком! Звучит ужасно, да? Но вам же нужно прокормить Родину-матушку!
Однако будьте осторожны: не стоит допускать, чтобы ваши гости слишком часто умирали, пока вы строите карьеру от кашевара в военной казарме до шеф-повара первого лица государства!</t>
  </si>
  <si>
    <t>Креативное мышление, цветовосприятие, переговоры, сотрудничество и командная работа, принятие решений</t>
  </si>
  <si>
    <t>Э058</t>
  </si>
  <si>
    <t>МЕМЫ Нейро</t>
  </si>
  <si>
    <t>12х9х7</t>
  </si>
  <si>
    <t>4630563880229</t>
  </si>
  <si>
    <r>
      <rPr>
        <sz val="10"/>
        <color rgb="FF999999"/>
        <rFont val="Arial"/>
        <family val="2"/>
        <charset val="204"/>
      </rPr>
      <t xml:space="preserve">
</t>
    </r>
    <r>
      <rPr>
        <u/>
        <sz val="10"/>
        <color rgb="FF999999"/>
        <rFont val="Arial"/>
        <family val="2"/>
        <charset val="204"/>
      </rPr>
      <t>https://economicusgame.com/memes</t>
    </r>
    <r>
      <rPr>
        <sz val="10"/>
        <color rgb="FF999999"/>
        <rFont val="Arial"/>
        <family val="2"/>
        <charset val="204"/>
      </rPr>
      <t xml:space="preserve">
Медиакит:
</t>
    </r>
    <r>
      <rPr>
        <u/>
        <sz val="10"/>
        <color rgb="FF999999"/>
        <rFont val="Arial"/>
        <family val="2"/>
        <charset val="204"/>
      </rPr>
      <t>https://cloud.mail.ru/public/iadE/qPRnLd4ct</t>
    </r>
    <r>
      <rPr>
        <sz val="10"/>
        <color rgb="FF999999"/>
        <rFont val="Arial"/>
        <family val="2"/>
        <charset val="204"/>
      </rPr>
      <t xml:space="preserve"> </t>
    </r>
  </si>
  <si>
    <t>- коробка 14х10х7 см
- 300 карт (63х89 мм)
- разделитель колод
- онлайн-дополнение к игре</t>
  </si>
  <si>
    <t>3 - 12 игроков, 18+, 20+ минут
Оригинальная подборка из 250 мемов и 100 ситуаций (+3600 онлайн), без ненормативной лексики и треша – максимально качественный смешной контент!
 + оригинальные правила с поощрением быстрых смешных ответов
 + много новых мемов: 250 картинок и 100 ситуаций (+3600 онлайн)
 + твёрдая удобная коробка, плотные карты с круглыми углами
 + чёткие картинки, улучшенные нейросетью
 + от издателя таких хитов как Бункер, Языколом и Одним Словом</t>
  </si>
  <si>
    <t>коммуникация, чувство юмора</t>
  </si>
  <si>
    <t>What Do You Meme?
500 Злобных Карт</t>
  </si>
  <si>
    <t>Э059</t>
  </si>
  <si>
    <t>МЕМЫ: Советское Кино</t>
  </si>
  <si>
    <t>4630563880236</t>
  </si>
  <si>
    <r>
      <rPr>
        <sz val="10"/>
        <color rgb="FF999999"/>
        <rFont val="Arial"/>
        <family val="2"/>
        <charset val="204"/>
      </rPr>
      <t xml:space="preserve">
</t>
    </r>
    <r>
      <rPr>
        <u/>
        <sz val="10"/>
        <color rgb="FF999999"/>
        <rFont val="Arial"/>
        <family val="2"/>
        <charset val="204"/>
      </rPr>
      <t>https://economicusgame.com/memes</t>
    </r>
    <r>
      <rPr>
        <sz val="10"/>
        <color rgb="FF999999"/>
        <rFont val="Arial"/>
        <family val="2"/>
        <charset val="204"/>
      </rPr>
      <t xml:space="preserve">
Медиакит:
</t>
    </r>
    <r>
      <rPr>
        <u/>
        <sz val="10"/>
        <color rgb="FF999999"/>
        <rFont val="Arial"/>
        <family val="2"/>
        <charset val="204"/>
      </rPr>
      <t>https://cloud.mail.ru/public/iadE/qPRnLd4ct</t>
    </r>
    <r>
      <rPr>
        <sz val="10"/>
        <color rgb="FF999999"/>
        <rFont val="Arial"/>
        <family val="2"/>
        <charset val="204"/>
      </rPr>
      <t xml:space="preserve"> </t>
    </r>
  </si>
  <si>
    <t>3 - 12 игроков, 12+, 20+ минут
Оригинальная подборка из 200 мемов-кадров из любимых фильмов и 200 ситуаций на основе цитат из фильмов (+3600 ситуаций онлайн). Игра создана в партнерстве с Мосфильм на базе самых известных и популярных фильмов советского кино!
 + оригинальные правила с поощрением быстрых смешных ответов
 + 200 мемов-кадров из любимых фильмов
 + 200 ситуаций на основе цитат из фильмов
 + твёрдая удобная коробка, плотные карты с круглыми углами
 + чёткие кадры из любимых фильмов, улучшенные нейросетью
 + от издателя таких хитов как Бункер, Письма Призрака, Языколом и Одним Словом</t>
  </si>
  <si>
    <t>Э060</t>
  </si>
  <si>
    <t>МЕМЫ: Весело и в точку!</t>
  </si>
  <si>
    <t>4630563880243</t>
  </si>
  <si>
    <r>
      <rPr>
        <sz val="10"/>
        <color rgb="FF999999"/>
        <rFont val="Arial"/>
        <family val="2"/>
        <charset val="204"/>
      </rPr>
      <t xml:space="preserve">
</t>
    </r>
    <r>
      <rPr>
        <u/>
        <sz val="10"/>
        <color rgb="FF999999"/>
        <rFont val="Arial"/>
        <family val="2"/>
        <charset val="204"/>
      </rPr>
      <t>https://economicusgame.com/memes</t>
    </r>
    <r>
      <rPr>
        <sz val="10"/>
        <color rgb="FF999999"/>
        <rFont val="Arial"/>
        <family val="2"/>
        <charset val="204"/>
      </rPr>
      <t xml:space="preserve">
Медиакит:
</t>
    </r>
    <r>
      <rPr>
        <u/>
        <sz val="10"/>
        <color rgb="FF999999"/>
        <rFont val="Arial"/>
        <family val="2"/>
        <charset val="204"/>
      </rPr>
      <t>https://cloud.mail.ru/public/iadE/qPRnLd4ct</t>
    </r>
    <r>
      <rPr>
        <sz val="10"/>
        <color rgb="FF999999"/>
        <rFont val="Arial"/>
        <family val="2"/>
        <charset val="204"/>
      </rPr>
      <t xml:space="preserve"> </t>
    </r>
  </si>
  <si>
    <t>Э060-2</t>
  </si>
  <si>
    <t>МЕМЫ 2: СССР и 90-е</t>
  </si>
  <si>
    <t>4630563880250</t>
  </si>
  <si>
    <r>
      <rPr>
        <sz val="10"/>
        <color rgb="FF999999"/>
        <rFont val="Arial"/>
        <family val="2"/>
        <charset val="204"/>
      </rPr>
      <t xml:space="preserve">
</t>
    </r>
    <r>
      <rPr>
        <u/>
        <sz val="10"/>
        <color rgb="FF999999"/>
        <rFont val="Arial"/>
        <family val="2"/>
        <charset val="204"/>
      </rPr>
      <t>https://economicusgame.com/memes</t>
    </r>
    <r>
      <rPr>
        <sz val="10"/>
        <color rgb="FF999999"/>
        <rFont val="Arial"/>
        <family val="2"/>
        <charset val="204"/>
      </rPr>
      <t xml:space="preserve">
Медиакит:
</t>
    </r>
    <r>
      <rPr>
        <u/>
        <sz val="10"/>
        <color rgb="FF999999"/>
        <rFont val="Arial"/>
        <family val="2"/>
        <charset val="204"/>
      </rPr>
      <t>https://cloud.mail.ru/public/iadE/qPRnLd4ct</t>
    </r>
    <r>
      <rPr>
        <sz val="10"/>
        <color rgb="FF999999"/>
        <rFont val="Arial"/>
        <family val="2"/>
        <charset val="204"/>
      </rPr>
      <t xml:space="preserve"> </t>
    </r>
  </si>
  <si>
    <t>Э060-3</t>
  </si>
  <si>
    <t>МЕМЫ 3: Котики и прочие нелюди</t>
  </si>
  <si>
    <t>4630563880267</t>
  </si>
  <si>
    <r>
      <rPr>
        <sz val="10"/>
        <color rgb="FF999999"/>
        <rFont val="Arial"/>
        <family val="2"/>
        <charset val="204"/>
      </rPr>
      <t xml:space="preserve">
</t>
    </r>
    <r>
      <rPr>
        <u/>
        <sz val="10"/>
        <color rgb="FF999999"/>
        <rFont val="Arial"/>
        <family val="2"/>
        <charset val="204"/>
      </rPr>
      <t>https://economicusgame.com/memes</t>
    </r>
    <r>
      <rPr>
        <sz val="10"/>
        <color rgb="FF999999"/>
        <rFont val="Arial"/>
        <family val="2"/>
        <charset val="204"/>
      </rPr>
      <t xml:space="preserve">
Медиакит:
</t>
    </r>
    <r>
      <rPr>
        <u/>
        <sz val="10"/>
        <color rgb="FF999999"/>
        <rFont val="Arial"/>
        <family val="2"/>
        <charset val="204"/>
      </rPr>
      <t>https://cloud.mail.ru/public/iadE/qPRnLd4ct</t>
    </r>
    <r>
      <rPr>
        <sz val="10"/>
        <color rgb="FF999999"/>
        <rFont val="Arial"/>
        <family val="2"/>
        <charset val="204"/>
      </rPr>
      <t xml:space="preserve"> </t>
    </r>
  </si>
  <si>
    <t>Э063</t>
  </si>
  <si>
    <t>Звёздные художники</t>
  </si>
  <si>
    <t>4630563880274</t>
  </si>
  <si>
    <r>
      <rPr>
        <sz val="10"/>
        <color rgb="FF999999"/>
        <rFont val="Arial"/>
        <family val="2"/>
        <charset val="204"/>
      </rPr>
      <t xml:space="preserve">
https://economicusgame.com/zvezdnye-hudozhniki
Медиакит: 
</t>
    </r>
    <r>
      <rPr>
        <u/>
        <sz val="10"/>
        <color rgb="FF999999"/>
        <rFont val="Arial"/>
        <family val="2"/>
        <charset val="204"/>
      </rPr>
      <t>https://cloud.mail.ru/public/zekU/6LA8xPcsM</t>
    </r>
    <r>
      <rPr>
        <sz val="10"/>
        <color rgb="FF999999"/>
        <rFont val="Arial"/>
        <family val="2"/>
        <charset val="204"/>
      </rPr>
      <t xml:space="preserve"> </t>
    </r>
  </si>
  <si>
    <t xml:space="preserve">18 карт фигур
98 двусторонних карт слов
5 звёздных атласов по 30 листов
1 карандаш
</t>
  </si>
  <si>
    <t xml:space="preserve">2–8 игроков, 6+, 30 минут. 
Звёздные художники - это полностью кооперативная игра (все играют одной командой) для компании на коллективное абстрактное рисование. Игроки становятся звёздными художниками, первооткрывателями созвездий. Каждый раунд вы получаете задание – название созвездия со случайной карты слов. Один игрок становится ведущим – он единственный не знает задание. Все, кроме ведущего, рисуют созвездие на одном общем листе звёздного атласа, используя доставшиеся каждому случайные карты фигур – так, чтобы ведущий раунда смог угадать созвездие, выбрав верный ответ среди нескольких открытых карт слов.
</t>
  </si>
  <si>
    <t>Звёздные художники - это кооперативная игра (все играют одной командой) для 2–8 человек. Игроки становятся звёздными художниками, первооткрывателями созвездий. Каждый раунд вы получаете задание – название созвездия со случайной карты слов. Один игрок становится ведущим – и он единственный, кто не знает слово задания. Остальные игроки рисуют созвездие на общем листе звёздного атласа, используя случайные карты фигур – чтобы ведущий угадал загаданное название созвездие. Весёлая игра на объяснение загаданных слов через рисование, где вы соединяете точки-звёзды на небесном атласе, пытаясь понять, что начал рисовать игрок перед вами!</t>
  </si>
  <si>
    <t>Игроки получают слово-задание. И рисуют его как созвездие на звёздной карте, используя карты фигур (треугольник, круг и т.д.). Ведущий раунда должен угадать какое нарисовано созвездие из открытых в центре стола слов.</t>
  </si>
  <si>
    <t>Автор: Евгений Петров</t>
  </si>
  <si>
    <t>Креативное мышление, переговоры, сотрудничество и командная работа, принятие решений</t>
  </si>
  <si>
    <t>Намек понял, Прорисунки</t>
  </si>
  <si>
    <t>Э080</t>
  </si>
  <si>
    <t>СУПЕРТАНК</t>
  </si>
  <si>
    <t>4630563880281</t>
  </si>
  <si>
    <r>
      <rPr>
        <sz val="10"/>
        <color rgb="FF999999"/>
        <rFont val="Arial"/>
        <family val="2"/>
        <charset val="204"/>
      </rPr>
      <t xml:space="preserve"> 
</t>
    </r>
    <r>
      <rPr>
        <u/>
        <sz val="10"/>
        <color rgb="FF999999"/>
        <rFont val="Arial"/>
        <family val="2"/>
        <charset val="204"/>
      </rPr>
      <t xml:space="preserve">https://economicusgame.com/supertank
</t>
    </r>
    <r>
      <rPr>
        <sz val="10"/>
        <color rgb="FF999999"/>
        <rFont val="Arial"/>
        <family val="2"/>
        <charset val="204"/>
      </rPr>
      <t xml:space="preserve">Медиакит:
</t>
    </r>
    <r>
      <rPr>
        <u/>
        <sz val="10"/>
        <color rgb="FF999999"/>
        <rFont val="Arial"/>
        <family val="2"/>
        <charset val="204"/>
      </rPr>
      <t>https://cloud.mail.ru/public/shD8/LHbkxcCia</t>
    </r>
    <r>
      <rPr>
        <sz val="10"/>
        <color rgb="FF999999"/>
        <rFont val="Arial"/>
        <family val="2"/>
        <charset val="204"/>
      </rPr>
      <t xml:space="preserve"> </t>
    </r>
  </si>
  <si>
    <t>Игровое поле со счётчиками жизней
8 жетонов танков 
4 фишки танков 
22 жетона бонусов 
20 жетонов ландшафта 
2 жетона орла
2 жетона-маркера счётчиков жизней 
4 карты Приказов 
16 карт Генералов 
2 зелёных и 2 синих кубика манёвров 
Мешочек для жетонов ландшафта 
Правила игры</t>
  </si>
  <si>
    <t xml:space="preserve">2 - 4 игрока, 8+, 30 минут
Помните, как в детстве вы проводили часы напролёт за 8-битной приставкой? Пиксельные танчики возвращаются! СУПЕРТАНК – это настольная игра по мотивам "Танчиков" – одной из самых популярных 8-битных игр нашего детства. Помимо визуальной части мы сохранили самые интересные моменты приставочной игры: разнообразные уровни, охрана штаба, спасение Орла, рейды по тылам противка, игровой ландшафт. 
Каждый ход вы бросаете кубики, чтобы получить набор действий. Например, взять бонус, переместить свой танк, выстрелить или изменить ландшафт. Затем выбираете Приказ на следующий раунд. Ваша цель – разрушить штаб противника или подбивать его танки, пока у него не закончатся жизни. 
В игре два уровня сложности, есть возможность командного режима и, да, вы сможете сами создавать уровни!   </t>
  </si>
  <si>
    <t>Автор: Юрий Егоров</t>
  </si>
  <si>
    <t>Принятие решений, логика, соревновательность, работа в команде, планирование и управление ресурсами</t>
  </si>
  <si>
    <t>Танчики</t>
  </si>
  <si>
    <t>ПАРТНЁРСКИЕ – Игры Вики Дмитриевой</t>
  </si>
  <si>
    <t>2022-
0004</t>
  </si>
  <si>
    <t>Вопрос ребёнку</t>
  </si>
  <si>
    <t>11х8х6</t>
  </si>
  <si>
    <t>https://cloud.mail.ru/public/n472/wYWXfUkre</t>
  </si>
  <si>
    <t xml:space="preserve">90 карт
правила игры
</t>
  </si>
  <si>
    <t>Игра "Вопрос дня ребёнку". Карточная игра от семейного психолога и автора популярного блога Вики Дмитриевой. Нам хочется быть с детьми на одной волне и легко разговаривать на любые темы, но раз за разом мы повторяем стандартное «как дела?» и получаем односложные ответы. Оказывается, подобрать вопросы бывает непросто. В этой игре я подготовила для вас такие вопросы, которые позволят максимально раскрыть вашего ребёнка. Именно живое общение с любящим взрослым даёт всё самое необходимое не только для эмоционального благополучия ребёнка и его психологического комфорта, но и для развития его интеллекта. Игра способствует построению искренних и доверительных отношений как с малышами, так и с подростками. Игра выполнена в удобном, компактном формате. Играйте, где угодно: дома, в путешествии, на прогулке, в очереди или пробке. Главное: внимательно выслушивайте ответы и будьте собой — так вы не только лучше поймёте своего ребёнка, но и самого себя. И пожалуйста, не ждите, что ваши дети будут такими, как вы или такими, как вы хотите. Просто помогите им стать собой.</t>
  </si>
  <si>
    <t>Коммуникация, умение слушать, эмпатия, эмоциональный интеллект</t>
  </si>
  <si>
    <t>2024-
0016</t>
  </si>
  <si>
    <t>Вопросы друзьям</t>
  </si>
  <si>
    <t>Карточная игра «Вопросы друзьям» от психолога Вики Дмитриевой. Настольная карточная игра, которая помогает укрепить дружеские отношения, лучше узнать своих друзей и увлекательно провести время с близкими. В игру можно играть большой компанией или вдвоём. Она придётся кстати на вечеринках, во время дружеских встреч, в поездках и даже в офисе. В наборе — 90 карточек с вопросами и понятная инструкция.</t>
  </si>
  <si>
    <t>OZON</t>
  </si>
  <si>
    <t>2022-
0002</t>
  </si>
  <si>
    <t>Про любовь</t>
  </si>
  <si>
    <t>Нет в наличии</t>
  </si>
  <si>
    <t>Карточная игра "Про любовь" от популярного семейного психолога и автора блога Вики Дмитриевой. Игра состоит из карточек с вопросами, которые помогут вам узнать больше о человеке рядом с вами, стать ближе друг другу. Они будут полезны для пар, находящихся на любом этапе отношений — не важно, познакомились вы только что или уже 20 лет вместе. Порой в ежедневной рутине мы не знаем, о чём поговорить, кроме бытовых тем. Поэтому вопросы на карточках составлены таким образом, чтобы максимально раскрыть вас как личность, помочь вам лучше понять себя и партнёра. Игра выполнена в компактной упаковке, поэтому вы легко сможете использовать её дома, в отпуске, на свидании.</t>
  </si>
  <si>
    <t>2024-
0011</t>
  </si>
  <si>
    <t>Узнай себя</t>
  </si>
  <si>
    <t>Игра «Узнай себя». Игра состоит из карточек, которые помогут вам узнать, пожалуй, самого важного человека в вашей жизни — себя. Эта игра поможет вам научиться понимать себя, свои чувства, желания и потребности, разговаривать с собой на важные темы. Отвечая на вопросы, будьте честны с собой, в этой игре нет партнера или соперника. Самый главный выигрыш — более глубокое понимание себя, которое будет развиваться с каждым ответом.</t>
  </si>
  <si>
    <t>Готовятся к изданию</t>
  </si>
  <si>
    <t>Э065</t>
  </si>
  <si>
    <t>Грузи Ещё</t>
  </si>
  <si>
    <t>Готовится к изданию</t>
  </si>
  <si>
    <t>4630563880298</t>
  </si>
  <si>
    <t>Авторская группа "√100"</t>
  </si>
  <si>
    <t>Э068</t>
  </si>
  <si>
    <r>
      <rPr>
        <sz val="10"/>
        <color rgb="FFB7B7B7"/>
        <rFont val="Arial"/>
        <family val="2"/>
        <charset val="204"/>
      </rPr>
      <t xml:space="preserve">Письма Призрака: </t>
    </r>
    <r>
      <rPr>
        <sz val="10"/>
        <rFont val="Arial"/>
        <family val="2"/>
        <charset val="204"/>
      </rPr>
      <t>Обратный Адрес</t>
    </r>
  </si>
  <si>
    <t>4630563880304</t>
  </si>
  <si>
    <t>Э055</t>
  </si>
  <si>
    <t>Грани Безумия</t>
  </si>
  <si>
    <t>4630563880311</t>
  </si>
  <si>
    <t>Авторы: Павел Попов, Дмитрий Апатин, Николай Золотарёв</t>
  </si>
  <si>
    <t>Недоступны для заказа</t>
  </si>
  <si>
    <t>Э041</t>
  </si>
  <si>
    <t>Убежище</t>
  </si>
  <si>
    <t>Ограниченный тираж, 
недоступен для заказа</t>
  </si>
  <si>
    <t>30х30х7</t>
  </si>
  <si>
    <t>https://economicusgame.com/ubezhische</t>
  </si>
  <si>
    <t>4–16 игроков, 18+, 30 минут
(В буклете описаны спец. правила для 2-3 игроков).
Мир меняется, технологии разрушают природу Земли, и возможность глобальной катастрофы уже не фантастика, а реальность.
Но люди позаботились о своем спасении и создали бункер с полным жизнеобеспечением. Только попадут туда не все. Докажи игрокам, что именно ты достоин восстановить жизнь на Земле и войти в число выживших. Навыки и черты характера — твое оружие, острый ум и умение убеждать — твои козыри.
Непредсказуемый сценарий игры, более 500 возможных персонажей и дискуссия, которая спасет тебе жизнь!
Доступно бесплатное приложение-компаньон с худ. озвучкой и таймером для игры.</t>
  </si>
  <si>
    <t>Апокалипсис. Вы у входа в спасательный Бункер. Но мест в Бункере хватит лишь для половины из вас. В несколько кругов голосований решите, кого взять в Бункер. У игроков случайные карт персонажей («99 лет», «Учёный», «Громко храпит», «Маньяк» и пр.). Цель – попасть в бункер любой ценой.</t>
  </si>
  <si>
    <t>Будущие проекты</t>
  </si>
  <si>
    <t>Э007</t>
  </si>
  <si>
    <t>Аабыр</t>
  </si>
  <si>
    <t>Коробка "крышка-дно"
Игровые карты - 168 шт.
Правила - 8 стр.</t>
  </si>
  <si>
    <t>2 - 8 игроков, 6+, 15+ минут
У племен затерянного острова странный язык - каждый игрок использует лишь 1 слово! Этим одним добрым словом и с помощью карт с иллюстрациями нужно убедить других игроков отдать именно вам заветную карту. Кто лучше сможет понять друг друга?</t>
  </si>
  <si>
    <t>Э008</t>
  </si>
  <si>
    <t>Три самолета</t>
  </si>
  <si>
    <t>8х8х4</t>
  </si>
  <si>
    <t>4660006614425</t>
  </si>
  <si>
    <t>https://goo.gl/76Sjoe</t>
  </si>
  <si>
    <t>Коробка "крышка-дно" 80х80
Карты 49х49мм - 54 шт. 
Правила - 1 лист. А5</t>
  </si>
  <si>
    <t>1 - 5 игроков, 6+, 10+ минут
Перед нами открываются карты с разными частями цветных самолетов. Забираем их поочередно и каждый старается собрать 3 цельных самолета на своем поле 3х3 клетки. За любой полный ряд игрок получает дополнительный ход. 
Кажется, что игра проста как крестики-нолики. Но будете ли вы собирать специально разноцветные самолеты, чтобы получить дополнительные ходы, или не спеша брать только детали нужного цвета?</t>
  </si>
  <si>
    <t>2 - 5 игроков, 6+, 10+ минут
Игроки – инженеры, которые собирают самолёты. Надо первым собрать 3 самолёта из подходящих деталей. Но, кажется, все детали перепутаны!</t>
  </si>
  <si>
    <t>Автор: Фёдор Корженков
Дизайн: Анастасия Сенько</t>
  </si>
  <si>
    <t>Крестики-нолики, Кошмариум</t>
  </si>
  <si>
    <t>Э018</t>
  </si>
  <si>
    <t>Три паровоза</t>
  </si>
  <si>
    <t>2100100005252</t>
  </si>
  <si>
    <t>Коробка "крышка-дно" 80х80
Карты 49х49мм - 54 шт. 
Фишка резерва - 1 шт.
Правила - 1 лист. А5</t>
  </si>
  <si>
    <t>2 - 5 игроков, 6+, 10+ минут
Из карт отдельных вагонов собираем составы поездов. Задача игрока – первым собрать 3 поезда. Заполнение ряда даёт дополнительный ход или возможность сыграть особую способность.</t>
  </si>
  <si>
    <t>Э019</t>
  </si>
  <si>
    <t>Клумба Мини</t>
  </si>
  <si>
    <t>Зип-пакет 10х15см
Тайлы цветов - 12 шт.
Жетоны бабочек - 12 шт.. 
Правила</t>
  </si>
  <si>
    <t>1 – 2 игрока, 9+, 5+ минут
Компактная мини-версия игры для двоих. Собираем клумбы из цветов и рассаживаем на цветы бабочек. Цель игры – собрать наибольшие поляны с бабочками одного цвета.</t>
  </si>
  <si>
    <t>Э020</t>
  </si>
  <si>
    <t>Языколом Английский</t>
  </si>
  <si>
    <t>Коробка "крышка-дно"
Волчок - 1 шт.
Игровые карты - 168 шт.
Правила - 8 стр.</t>
  </si>
  <si>
    <t>1 - 20 игроков, 6+, 10+ минут
Крути волчок и быстрее читай карточки. 
Версия игры с множеством забавных фраз из английского языка (и их переводом).
Быстрая и весёлая игра для всех, кто умеет читать! А особенно для тех, кто хочет бегло говорить на английском!</t>
  </si>
  <si>
    <t>Э022</t>
  </si>
  <si>
    <t>Экономикус Мини</t>
  </si>
  <si>
    <t>Коробка "крышка-дно"
Сегменты игрового поля - 11 шт.
Фишки - 80 шт.
Кубики - 2 шт.
Правила - 4 стр.</t>
  </si>
  <si>
    <t>2 - 5 игроков, 9+, 20+ минут
Яркая весёлая семейная стратегия - очень динамичная и конкурентная игра до 8 человек, где все играют одновременно - торгуются за покупку компаний, создают стартапы, набирают кредиты чтобы выплатить кредиты, соревнуются за победные Звёзды Репутации.
По простым правилам - легко играют дети, по полным - устраивают турниры взрослые!</t>
  </si>
  <si>
    <t>Э024</t>
  </si>
  <si>
    <t>Танчики Арена</t>
  </si>
  <si>
    <t>Коробка "крышка-дно"
Сегменты игрового поля - 4 шт.
Фишки - 40 шт.
Игровые карты - 72 шт.
Правила - 12 стр.</t>
  </si>
  <si>
    <t>1 - 4 игроков, 9+, 30+ минут
Те самые Танчики - что когда-то были на Денди, а теперь некоторые думают, что это Майнкрафт ;)
Пока мы не играли в приставку - боты захватили Орла, и теперь нужно его вернуть. 
Рушим кирпичи, подбиваем ботов и собираем Бонусы, и первым стремимся взять Орла!</t>
  </si>
  <si>
    <t>Э025</t>
  </si>
  <si>
    <t>Танчики мини</t>
  </si>
  <si>
    <t>1 - 2 игроков, 9+, 10+ минут
Компактная мини-версия игры для двоих. 
Рушим кирпичи, подбиваем ботов и собираем Бонусы, и первым стремимся взять Орла!</t>
  </si>
  <si>
    <t>Э026</t>
  </si>
  <si>
    <t>Операция "Дино"</t>
  </si>
  <si>
    <t>Коробка "крышка-дно"
Сегменты игрового поля - 9 шт.
Фишки - 40 шт.
Игровые карты - 50 шт.
Правила - 8 стр.</t>
  </si>
  <si>
    <t>1 - 8 игроков, 9+, 15+ минут
Где-то ночью по острову бегает динозавр. Мы его не видим, но слышим его перемещения!
Игроки-спасатели должны найти динозавра до наступления утра, и спасти его, вколов прививку от ящура.</t>
  </si>
  <si>
    <t>Э027</t>
  </si>
  <si>
    <t>Оркономика 2.0</t>
  </si>
  <si>
    <t>Коробка "крышка-дно"
Сегменты игрового поля - 11 шт.
Фишки - 120 шт.
Кубики - 2 шт.
Игровые карты - 50 шт.
Правила - 12 стр.</t>
  </si>
  <si>
    <t>2 - 5 игроков, 9+, 30+ минут
Обновленная версия игры про Орков-бизнесменов!
Теперь орки не только создают рискованные стартапы и набирают кредиты, которые не собираются возвращать, но и соревнуются за выполнение квестов судьбы. Новые способности отраслей, переработанная игровая механика карт влияния, более простой и более увлекательный игровой процесс. Вторая часть экономической стратегии с орочьим духом!</t>
  </si>
  <si>
    <t>Э028</t>
  </si>
  <si>
    <t>Оркономика карточная игра</t>
  </si>
  <si>
    <t>Коробка "крышка-дно" 120х120
Карты компаний - 72 шт.
Фишка первого игрока - 1 шт.
Правила</t>
  </si>
  <si>
    <t>2 - 5 игроков, 6+, 10+ минут
Карточная версия игры Оркономика. 
Динамичная и конкурентная игра, где каждый ход все в игре – торгуйтесь с другими игроками-орками, скупайте лучшие компании, увеличивайте доход и стремитесь к победе, захватывая разные отрасли и получая всё новые орочьи способности!</t>
  </si>
  <si>
    <t>Э030</t>
  </si>
  <si>
    <t>Экономикус Фермер</t>
  </si>
  <si>
    <t>2 - 5 игроков, 9+, 20+ минут
Игра серии Экономикус, но теперь мы собираем разные ресурсы и торгуем зерном, рудой и овцами! 
Кто первым наберет победное число очков за цепочку из компаний в соседних землях?
Простые правила и увлекательный игровой процесс с активным взаимодействием игроков!
Немного расчета, везения и дипломатии, и победа будет за вами!</t>
  </si>
  <si>
    <t>Э031</t>
  </si>
  <si>
    <t>Блокчейн</t>
  </si>
  <si>
    <t>2 - 5 игроков, 9+, 30+ минут
Игра рассказывает об истории майнинга криптовалют. 
Узнайте сами, каково это инвестировать в лучшее оборудование для майнинга, отбивать хакерские атаки и предугадывать взлёты и падения курса биткойнов!</t>
  </si>
  <si>
    <t>Э032</t>
  </si>
  <si>
    <t>Одним Словом НГ</t>
  </si>
  <si>
    <t>2 - 6 игроков, 9+, 20+ минут
Немного везения и ловкости – и ваш танчик окажется в нужной точке и удачно пульнёт по противнику!
Используйте тактически особенности местности из картонных деревьев, кирпичей; не падайте в воду; и попробуйте защитить свой штаб от всех противников!</t>
  </si>
  <si>
    <t>Э033</t>
  </si>
  <si>
    <t>Анна Каренина</t>
  </si>
  <si>
    <t>2 - 6 игроков, 9+, 30+ минут
Пройдите через трагичную историю Анны и попробуйте спасти героиню от её судьбы. Осторожно, у игроков разные цели и планы относительно главной героини и возможности управления другими персонажами истории. 
Удастся ли вам изменить историю? Может быть Анну ждёт счастливая судьба?</t>
  </si>
  <si>
    <t>Э034</t>
  </si>
  <si>
    <t>Ленин против Ктулху</t>
  </si>
  <si>
    <t>1 - 20 игроков, 6+, 10+ минут
Среди нас, крестьян, затесались коммунисты и культисты во главе с Лениным и Ктулху!
Надо их вычислить и спасти деревню от всех напастей! Ну или присоединиться к одному из лагерей, и остаться на стороне победителей!</t>
  </si>
  <si>
    <t>Э035</t>
  </si>
  <si>
    <t>Мнемоника</t>
  </si>
  <si>
    <t>1 - 20 игроков, 6+, 10+ минут
Неожиданный подход к изучению английского языка!
Строим ассцоиацитивные ряды и легко запоминаем множество новых английских слов и целые фразы!</t>
  </si>
  <si>
    <t>Э036</t>
  </si>
  <si>
    <t>Пиратские сокровища</t>
  </si>
  <si>
    <t>Коробка "крышка-дно"
Сегменты игрового поля - 9 шт.
Фишки - 20 шт.
Кубики - 2 шт.
Игровые карты - 50 шт.
Правила - 8 стр.</t>
  </si>
  <si>
    <t>1 - 8 игроков, 9+, 30+ минут
Где-то на острове закопан клад. У каждого есть своя версия карты острова. Жаль, что все эта карты неполные, и нужно либо выведать информацию у других игроков, либо как следует изучить остров. Кто первым найдет сокровища и утащит их на свой корабль?</t>
  </si>
  <si>
    <t>Э037</t>
  </si>
  <si>
    <t>Дорогая, я в гараж!
2-е изд.</t>
  </si>
  <si>
    <t>Коробка "крышка-дно"
Планшеты игроков - 6 шт.
Фишки - 200 шт.
Игровые карты - 72 шт.
Правила - 4 стр.</t>
  </si>
  <si>
    <t>2 - 6 игроков, 6+, 15+ минут
Весёлая детско-семейная игра про эффективное планирование дел и управление временем!
Время - главный ваш ресурс! Тратьте его с умом, чтобы успеть сделать максимум полезных дел!</t>
  </si>
  <si>
    <t>Э038</t>
  </si>
  <si>
    <t>Мафия-детектив</t>
  </si>
  <si>
    <t>Коробка "крышка-дно"
Планшеты игроков - 6 шт.
Игровые карты - 72 шт.
Правила - 4 стр.</t>
  </si>
  <si>
    <t>2 - 6 игроков, 16+, 15+ минут
Настоящие приключения с загадочными мистическими персонажами. 
Меняющиеся роли игроков, тайные цели, коварство и дипломатия!</t>
  </si>
  <si>
    <t>Э039</t>
  </si>
  <si>
    <t>Признаки-призраки</t>
  </si>
  <si>
    <t>Коробка
Карты - 72 шт.
Жетоны - 12 шт.
Правила игры</t>
  </si>
  <si>
    <t>1 - 6 игроков, 6+, 15+ минут
Цель игроков набрать максимум победных очков. Разыгрывайте карты и обгоняйте соперников на пути к победе!</t>
  </si>
  <si>
    <t>Э040</t>
  </si>
  <si>
    <t>Архивариус</t>
  </si>
  <si>
    <t>Э042</t>
  </si>
  <si>
    <t>Блогеры</t>
  </si>
  <si>
    <t>Э043</t>
  </si>
  <si>
    <t>Давичи</t>
  </si>
  <si>
    <t>Э044</t>
  </si>
  <si>
    <t>Тюрички</t>
  </si>
  <si>
    <t>Э045</t>
  </si>
  <si>
    <t>Монополия и Конкуренция</t>
  </si>
  <si>
    <t>Э046</t>
  </si>
  <si>
    <t>Танчики по щелчку</t>
  </si>
  <si>
    <t>Э047</t>
  </si>
  <si>
    <t>Кофейная история</t>
  </si>
  <si>
    <t>Э049</t>
  </si>
  <si>
    <t>Бункер
Космос</t>
  </si>
  <si>
    <t>4603312244047</t>
  </si>
  <si>
    <t>Бункер
Машина Времени</t>
  </si>
  <si>
    <t>4603312244054</t>
  </si>
  <si>
    <t>Э051Х</t>
  </si>
  <si>
    <t>Бункер
Подарочное издание</t>
  </si>
  <si>
    <t>http://goo.gl/76Sjoe</t>
  </si>
  <si>
    <t>Новые карты, большие песочные часы, сборный настольный макет бункера, карандаши</t>
  </si>
  <si>
    <t>4–16 игроков, 18+, 30 минут
Мир меняется, технологии разрушают природу Земли, и возможность глобальной катастрофы уже не фантастика, а реальность.
Но люди позаботились о своем спасении и создали бункер с полным жизнеобеспечением. Только попадут туда не все. Докажи игрокам, что именно ты достоин восстановить жизнь на Земле и войти в число выживших. Навыки и черты характера — твое оружие, острый ум и умение убеждать — твои козыри.
Непредсказуемый сценарий игры, более 500 возможных персонажей и дискуссия, которая спасет тебе жизнь!</t>
  </si>
  <si>
    <t>Лишь половина из вас попадёт в спасительный Бункер! Выживет тот, кто умеет убеждать!</t>
  </si>
  <si>
    <t>Э061</t>
  </si>
  <si>
    <t>Ни слова больше!</t>
  </si>
  <si>
    <t>Э062</t>
  </si>
  <si>
    <t>Код красный</t>
  </si>
  <si>
    <t>Настольная игра</t>
  </si>
  <si>
    <t>Декарто</t>
  </si>
  <si>
    <t>Бункер ХХL</t>
  </si>
  <si>
    <t>Шотландия</t>
  </si>
  <si>
    <t>Дали́ / Нейросети</t>
  </si>
  <si>
    <t>Архив</t>
  </si>
  <si>
    <t>Э010</t>
  </si>
  <si>
    <t>Динозаврикус
(2-е изд.)</t>
  </si>
  <si>
    <t>Нет в наличии с 29/7/2025. 
Выведен из ассортимента.</t>
  </si>
  <si>
    <t>12х12х4</t>
  </si>
  <si>
    <t>4660006614432</t>
  </si>
  <si>
    <r>
      <rPr>
        <sz val="10"/>
        <color rgb="FFB7B7B7"/>
        <rFont val="Arial"/>
        <family val="2"/>
        <charset val="204"/>
      </rPr>
      <t xml:space="preserve"> </t>
    </r>
    <r>
      <rPr>
        <sz val="10"/>
        <color rgb="FFB7B7B7"/>
        <rFont val="Arial"/>
        <family val="2"/>
        <charset val="204"/>
      </rPr>
      <t xml:space="preserve">
</t>
    </r>
    <r>
      <rPr>
        <u/>
        <sz val="10"/>
        <color rgb="FFB7B7B7"/>
        <rFont val="Arial"/>
        <family val="2"/>
        <charset val="204"/>
      </rPr>
      <t xml:space="preserve">https://www.economicusgame.com/dino
</t>
    </r>
    <r>
      <rPr>
        <sz val="10"/>
        <color rgb="FFB7B7B7"/>
        <rFont val="Arial"/>
        <family val="2"/>
        <charset val="204"/>
      </rPr>
      <t xml:space="preserve">Медиакит: 
</t>
    </r>
    <r>
      <rPr>
        <u/>
        <sz val="10"/>
        <color rgb="FFB7B7B7"/>
        <rFont val="Arial"/>
        <family val="2"/>
        <charset val="204"/>
      </rPr>
      <t>https://cloud.mail.ru/public/eQCQ/vj326qt9Q</t>
    </r>
    <r>
      <rPr>
        <sz val="10"/>
        <color rgb="FFB7B7B7"/>
        <rFont val="Arial"/>
        <family val="2"/>
        <charset val="204"/>
      </rPr>
      <t xml:space="preserve"> </t>
    </r>
  </si>
  <si>
    <t>Удобная компактная коробка, 50 карт динозавров, 4 карты медалей, 2 правила игры</t>
  </si>
  <si>
    <t>1–6 игроков, 6+, от 10 мин
Устройте гонку динозавров! Ваши дино сменяют друг друга, как на эстафете. Сперва один ваш дино бежит, а другой подбадривает его грозным рыком. Затем бежит новый дино, а тот, кто бежал только что – теперь рычит и поддерживает нового!
Два варианта правил игры: "Все вместе" и "Друг против друга".
Игра учит детей быстрому счёту, а более опытные игроки получают удовольствие от возможности предугадать действия соперника и организовать эффективную командную игру.</t>
  </si>
  <si>
    <t>Ноги, крылья... главное - рык! Весёлая игра на устный счёт. 
Комбинируй, складывай и побеждай в соревнованиях Дино.</t>
  </si>
  <si>
    <t>Автор: Юрий Ямщиков
Иллюстрации: Елена Вишня
Дизайн: Олеся Яцко</t>
  </si>
  <si>
    <t>устный счёт и арифметика, логика, планирование, принятие решений, работа в команде</t>
  </si>
  <si>
    <t>7 на 9, Турбосчет, Спящие королевы</t>
  </si>
  <si>
    <t>Э029</t>
  </si>
  <si>
    <t>Одним Словом 
НА КУБИКАХ</t>
  </si>
  <si>
    <r>
      <rPr>
        <sz val="10"/>
        <color rgb="FFB7B7B7"/>
        <rFont val="Arial"/>
        <family val="2"/>
        <charset val="204"/>
      </rPr>
      <t xml:space="preserve"> 
</t>
    </r>
    <r>
      <rPr>
        <u/>
        <sz val="10"/>
        <color rgb="FFB7B7B7"/>
        <rFont val="Arial"/>
        <family val="2"/>
        <charset val="204"/>
      </rPr>
      <t>https://www.economicusgame.com/theonlyword3</t>
    </r>
    <r>
      <rPr>
        <sz val="10"/>
        <color rgb="FFB7B7B7"/>
        <rFont val="Arial"/>
        <family val="2"/>
        <charset val="204"/>
      </rPr>
      <t xml:space="preserve">
Медиакит:
</t>
    </r>
    <r>
      <rPr>
        <u/>
        <sz val="10"/>
        <color rgb="FFB7B7B7"/>
        <rFont val="Arial"/>
        <family val="2"/>
        <charset val="204"/>
      </rPr>
      <t>https://cloud.mail.ru/public/oNqV/AY7UCnzv7</t>
    </r>
    <r>
      <rPr>
        <sz val="10"/>
        <color rgb="FFB7B7B7"/>
        <rFont val="Arial"/>
        <family val="2"/>
        <charset val="204"/>
      </rPr>
      <t xml:space="preserve"> </t>
    </r>
  </si>
  <si>
    <t>9 деревянных кубиков с картинками, игровое поле, 36 карт заданий, правила игры, специальная коробка для удобной игры на неровной поверхности</t>
  </si>
  <si>
    <t>1 -12 игроков, 6+, 10+ минут
Наконец-то в "кубики историй" можно играть! Бросьте 9 кубиков и выставьте их на цветное поле, получите карты заданий, и... загадывайте пары кубиков, объединяя их одним словом-ассоциацией!
"НА КУБИКАХ" – новая игра из популярной серии "Одним Словом". Отгадывайте первым ассоциации других игроков и проявляйте находчивость, придумывая свои подсказки-ассоциации!
В комплекте 9 качественно прокрашенных и пропечатанных горячим штампом деревянных "кубиков историй" с 54 разными картинками. А это более 1200 разных возможных сочетаний! Кубики ставятся в специальные отверстия на игровом поле с цветными секторами, а игровое поле удобно размещается прямо в коробке – можно играть на пикнике или даже в вагоне поезда!
Два варианта правил игры: соревновательный "Каждый сам за себя" и специальный режим "Одной командой" – идеально подходит, чтобы играть вместе с детьми: объединяйте силы и пробуйте набрать максимум очков!
"Одним Словом НА КУБИКАХ" – яркая весёлая игра на детскую и взрослую компанию, с простыми правилами и интересным игровым процессом. И конечно же и полезным – развивайте быстрое ассоциативное мышление и творческий взгляд на знакомые вещи!</t>
  </si>
  <si>
    <t>1 - 12 игроков, 6+, 10+ минут
Продолжение серии игр “Одним Словом” - теперь на кубиках! Загадываем ассоциации сразу для нескольких понятий всего одним словом. Игра идёт на скорость, каждый играет за себя. Компактная, с удобными компонентами и простыми правилами, на любое число игроков – это патигейм, который можно взять и на пикник, и в путешествие. 
В игре “Одним Словом на кубиках” вы бросаете 9 специальных кубиков с иконками и выставляете их на цветное игровое поле прямо в коробке. Игроки получают равное число карт заданий. Цветной код на карте задания указывает на 3 кубика на цветном поле. Задача – объединить ассоциацией одним словом любые 2 или все 3 из кубиков задания. Другие игроки на скорость отгадывают загаданные кубики. Успешно загадавший и угадавший сбрасывают по карте. Побеждает тот, кто первым избавился от всех карт. 
В игре есть также кооперативный и соло-режим.</t>
  </si>
  <si>
    <t>Объедини всего Одним Словом сразу несколько изображений на выпавших кубиках!</t>
  </si>
  <si>
    <t>Автор: Фёдор Корженков
Дизайн: Анастасия Сенько
Арт: Надежда Султанова</t>
  </si>
  <si>
    <t>логика, ассоциативное мышление, креативность, развитие речи</t>
  </si>
  <si>
    <t>Кодовые имена, Имаджинариум</t>
  </si>
  <si>
    <t>Э052</t>
  </si>
  <si>
    <t>Каррамба</t>
  </si>
  <si>
    <r>
      <rPr>
        <sz val="10"/>
        <color rgb="FFB7B7B7"/>
        <rFont val="Arial"/>
        <family val="2"/>
        <charset val="204"/>
      </rPr>
      <t xml:space="preserve">
</t>
    </r>
    <r>
      <rPr>
        <u/>
        <sz val="10"/>
        <color rgb="FFB7B7B7"/>
        <rFont val="Arial"/>
        <family val="2"/>
        <charset val="204"/>
      </rPr>
      <t xml:space="preserve">https://cloud.mail.ru/public/svRt/67RZnfje1
</t>
    </r>
    <r>
      <rPr>
        <sz val="10"/>
        <color rgb="FFB7B7B7"/>
        <rFont val="Arial"/>
        <family val="2"/>
        <charset val="204"/>
      </rPr>
      <t xml:space="preserve">Медиакит:
</t>
    </r>
    <r>
      <rPr>
        <u/>
        <sz val="10"/>
        <color rgb="FFB7B7B7"/>
        <rFont val="Arial"/>
        <family val="2"/>
        <charset val="204"/>
      </rPr>
      <t>https://cloud.mail.ru/public/svRt/67RZnfje1</t>
    </r>
    <r>
      <rPr>
        <sz val="10"/>
        <color rgb="FFB7B7B7"/>
        <rFont val="Arial"/>
        <family val="2"/>
        <charset val="204"/>
      </rPr>
      <t xml:space="preserve"> </t>
    </r>
  </si>
  <si>
    <t>- коробка 22х22х4
- игровое поле
- 80 жетонов находок
- 16 жетонов золотых монет
- 4 набора по 3 фишки пиратов
- 4 кубика
- 4 планшета игроков
- 8 полос затопления
- буклет 
Правил игры</t>
  </si>
  <si>
    <t xml:space="preserve">2 - 4 игрока, 8+, 30 минут
Свистать всех наверх! На горизонте два таинственных дрейфующих корабля, сцепившихся в абордаже… В подзорную трубу вы не видите на борту ни одного матроса, но похоже, 
там полно сокровищ и… скелетов? Каррамба! Скелетами вас 
не напугать, но вот и другие пиратские шхуны уже несутся 
к вашей находке на всех парусах... Совсем скоро сразу несколько пиратских шлюпок швартуются с разных сторон плавучего острова сокровищ. Сбрасывайте скелетов и чужих пиратов 
за борт и собирайте сокровища -- пока корабли не затонули!
</t>
  </si>
  <si>
    <t>Принятие решений, логика, соревновательность, планирование и управление ресурсами, анализ информации</t>
  </si>
  <si>
    <t>Шакал, 
Легенды Пиратов, 
Ква</t>
  </si>
  <si>
    <t>Фактум 
(2-е изд.)</t>
  </si>
  <si>
    <t>26х26х6</t>
  </si>
  <si>
    <t>RU С-RU.
АБ87.В.01785/20
("Мир Хобби", Серия "Играть интересно")</t>
  </si>
  <si>
    <t>https://cloud.mail.ru/public/7MT9/72kC3Ystp</t>
  </si>
  <si>
    <t>120 карт вдохновений
Планшет подсчёта очков
Стираемый маркер
Буклет правил игры</t>
  </si>
  <si>
    <t>4 - 10 игроков, 6+, 60 минут 
Фактум – это настольная игра на ассоциации, в которой игроки рассказывают истории из своей жизни, отталкиваясь от карт вдохновений, и угадывают карты, связанные с историями своих друзей
Хотите узнать друзей с неожиданной стороны? В этой игре вам предстоит рассказывать реальные истории из своей жизни, отталкиваясь от карт вдохновений, и угадывать карты, связанные с историями других игроков. Вас ожидают яркие ассоциации, неожиданные повороты сюжета, весёлое командное обсуждение – и победные очки, если вы окажетесь самым проницательным!</t>
  </si>
  <si>
    <t>Коммуникация, развитие речи, умение слушать, эмпатия, эмоциональный интеллект</t>
  </si>
  <si>
    <t>Dixit, Имаджинариум</t>
  </si>
  <si>
    <t>Э017</t>
  </si>
  <si>
    <t>Лучший подарок</t>
  </si>
  <si>
    <t>Нет в наличии с 23/4/2025. 
Выведен из ассортимента.</t>
  </si>
  <si>
    <t>9х12х2</t>
  </si>
  <si>
    <t>9900000344955</t>
  </si>
  <si>
    <r>
      <rPr>
        <sz val="10"/>
        <color rgb="FFB7B7B7"/>
        <rFont val="Arial"/>
        <family val="2"/>
        <charset val="204"/>
      </rPr>
      <t xml:space="preserve"> 
</t>
    </r>
    <r>
      <rPr>
        <u/>
        <sz val="10"/>
        <color rgb="FFB7B7B7"/>
        <rFont val="Arial"/>
        <family val="2"/>
        <charset val="204"/>
      </rPr>
      <t>https://www.economicusgame.com/lp</t>
    </r>
    <r>
      <rPr>
        <sz val="10"/>
        <color rgb="FFB7B7B7"/>
        <rFont val="Arial"/>
        <family val="2"/>
        <charset val="204"/>
      </rPr>
      <t xml:space="preserve">
Медиакит: 
</t>
    </r>
    <r>
      <rPr>
        <u/>
        <sz val="10"/>
        <color rgb="FFB7B7B7"/>
        <rFont val="Arial"/>
        <family val="2"/>
        <charset val="204"/>
      </rPr>
      <t>https://cloud.mail.ru/public/2v3v/LyChhoNmP</t>
    </r>
  </si>
  <si>
    <t>Коробка-самосборка 9х12
Карты подарков - 50 шт.
Правила</t>
  </si>
  <si>
    <t>1 - 5 игроков, 6+, 10+ минут
Добрая и весёлая игра в буквы и слова!
Из разыгранных на столе букв, придумывайте слова-описания того – что бы вам хотелось получить в подарок или подарить? Все разыгранные буквы должны обязательно встречаться в названном слове.
Например, вы играете буквы О Р Ж – какой лучший подарок можно загадать? ОЖеРелье? кОЖуРа? моРоЖенОе? или моРОЖенщик? :)
Выигрывает тот, кто первым избавится от всех карт на руке. Но для этого надо постараться играть сразу несколько карт в ход – а это не так-то просто!
Игра невероятно развивает фантазию, творческое мышление и ораторские навыки – ведь вам нужно быстро ориентироваться и выкручиваться из самых сложных ситуаций, придумывая что сказать!
Партия проходит очень быстро, весело и с пользой!</t>
  </si>
  <si>
    <t>Придумайте, какие подарки вы бы хотели получить или подарить своим друзьям! Можно загадать всё что угодно... но из разыгранных на столе букв! 
Цель игры – первым избавиться от всех карт из руки. Разыгрывая карты, нужно придумывать слова – описания подарков, обязательно используя все сыгранные буквы и все буквы на столе этого же цвета.
Сыгранные карты размещаются на столе поверх старых карт и меняют игровую ситуацию для следующих игроков. 
В игре два варианта правил: базовый (упрощенный - детский) и продвинутый – который заставит задуматься и опытных игроков.</t>
  </si>
  <si>
    <t>чтение, логика</t>
  </si>
  <si>
    <t>Scrabble (Эрудит)</t>
  </si>
  <si>
    <t>Загадай Желание!</t>
  </si>
  <si>
    <t>Нет в наличии с 23/2/2026. 
Выведен из ассортимента.</t>
  </si>
  <si>
    <t>Сертификат</t>
  </si>
  <si>
    <t>4630563880106</t>
  </si>
  <si>
    <r>
      <rPr>
        <sz val="10"/>
        <color rgb="FF999999"/>
        <rFont val="Arial"/>
        <family val="2"/>
        <charset val="204"/>
      </rPr>
      <t xml:space="preserve"> 
</t>
    </r>
    <r>
      <rPr>
        <u/>
        <sz val="10"/>
        <color rgb="FF999999"/>
        <rFont val="Arial"/>
        <family val="2"/>
        <charset val="204"/>
      </rPr>
      <t>https://economicusgame.com/make-a-wish</t>
    </r>
    <r>
      <rPr>
        <sz val="10"/>
        <color rgb="FF999999"/>
        <rFont val="Arial"/>
        <family val="2"/>
        <charset val="204"/>
      </rPr>
      <t xml:space="preserve">
Медиакит: 
</t>
    </r>
    <r>
      <rPr>
        <u/>
        <sz val="10"/>
        <color rgb="FF999999"/>
        <rFont val="Arial"/>
        <family val="2"/>
        <charset val="204"/>
      </rPr>
      <t>https://cloud.mail.ru/public/JrCf/tto99RzaJ</t>
    </r>
  </si>
  <si>
    <t>Коробка-шкатулка 9х12
Карты подарков - 50 шт.
Правила</t>
  </si>
  <si>
    <t>Э005</t>
  </si>
  <si>
    <t>Оркономика</t>
  </si>
  <si>
    <t>10+</t>
  </si>
  <si>
    <t>Выведен из ассортимента с мая 2024</t>
  </si>
  <si>
    <r>
      <rPr>
        <sz val="10"/>
        <color rgb="FF999999"/>
        <rFont val="Arial"/>
        <family val="2"/>
        <charset val="204"/>
      </rPr>
      <t xml:space="preserve"> </t>
    </r>
    <r>
      <rPr>
        <sz val="10"/>
        <color rgb="FF999999"/>
        <rFont val="Arial"/>
        <family val="2"/>
        <charset val="204"/>
      </rPr>
      <t xml:space="preserve">
</t>
    </r>
    <r>
      <rPr>
        <u/>
        <sz val="10"/>
        <color rgb="FF999999"/>
        <rFont val="Arial"/>
        <family val="2"/>
        <charset val="204"/>
      </rPr>
      <t xml:space="preserve">https://www.economicusgame.com/orconomics
</t>
    </r>
    <r>
      <rPr>
        <sz val="10"/>
        <color rgb="FF999999"/>
        <rFont val="Arial"/>
        <family val="2"/>
        <charset val="204"/>
      </rPr>
      <t xml:space="preserve">Медиакит: 
</t>
    </r>
    <r>
      <rPr>
        <u/>
        <sz val="10"/>
        <color rgb="FF999999"/>
        <rFont val="Arial"/>
        <family val="2"/>
        <charset val="204"/>
      </rPr>
      <t>https://cloud.mail.ru/public/DCEL/rSGPVVbcQ</t>
    </r>
  </si>
  <si>
    <t>Коробка "крышка-дно"
Игровое поле - 11 сегментов
Фишки - 165 шт.
Кубики - 2 шт.
Стираемые маркеры - 2 шт.
Игровые карты - 53 шт.
Правила - 12 стр.</t>
  </si>
  <si>
    <r>
      <rPr>
        <sz val="10"/>
        <color rgb="FF999999"/>
        <rFont val="Arial"/>
        <family val="2"/>
        <charset val="204"/>
      </rPr>
      <t xml:space="preserve">1 - 5 игроков, 10+, 40+ минут
В мире Орков тоже есть экономика! Впрочем, оркам проще не создавать компании, а захватывать их друг у друга! Можно создавать стартапы, но давайте лучше нашаманим кризис в отрасли конкурентов! Вместо монет - золотые и серебряные Черепа! Каждая отрасль кроме прибыли дает особую способность. Экономическая стратегия с орочьим духом!
Видео: </t>
    </r>
    <r>
      <rPr>
        <u/>
        <sz val="10"/>
        <color rgb="FF999999"/>
        <rFont val="Arial"/>
        <family val="2"/>
        <charset val="204"/>
      </rPr>
      <t>https://youtu.be/fww1_-p7HqM</t>
    </r>
  </si>
  <si>
    <t>2 – 5 игроков, 10+, 30+ мин. 
Продолжение популярной экономической игры "Экономикус" – теперь в мире Орков! Совершенно новые правила с Картами Влияния, связанными с отраслями. Каждая отрасль даёт особые способности! Вместо монет - золотые и серебряные Черепа. А победные очки – трофеи за лидерство в отраслях! Потрясающие иллюстрации и компоненты в любимом фэнтези-сеттинге, необычный игровой процесс с расчетливостью, и с риском. Отвага и удача – ваши помощники в том, чтобы стать первым среди орков!</t>
  </si>
  <si>
    <t>Орки и экономика! Зачем покупать компанию, когда её можно отобрать? Играйте отчаяные комбинации карт и громите соперников!</t>
  </si>
  <si>
    <t>Авторы: Фёдор Корженков, Тим Бокарёв
Дизайн: Андрей Шестаков
Арт: Антон Квасоваров, Анастасия Мазеина</t>
  </si>
  <si>
    <t>Финансовая грамотность, планирование, принятие решений, переговоры, работа в команде, лидерство, логика</t>
  </si>
  <si>
    <t>Э012</t>
  </si>
  <si>
    <t>Экономикус 
Карточная игра</t>
  </si>
  <si>
    <t>НЕТ В НАЛИЧИИ
выведен из ассортимента</t>
  </si>
  <si>
    <r>
      <rPr>
        <sz val="10"/>
        <color rgb="FF999999"/>
        <rFont val="Arial"/>
        <family val="2"/>
        <charset val="204"/>
      </rPr>
      <t xml:space="preserve"> </t>
    </r>
    <r>
      <rPr>
        <sz val="10"/>
        <color rgb="FF999999"/>
        <rFont val="Arial"/>
        <family val="2"/>
        <charset val="204"/>
      </rPr>
      <t xml:space="preserve">
</t>
    </r>
    <r>
      <rPr>
        <u/>
        <sz val="10"/>
        <color rgb="FF999999"/>
        <rFont val="Arial"/>
        <family val="2"/>
        <charset val="204"/>
      </rPr>
      <t xml:space="preserve">https://www.economicusgame.com/cardgame
</t>
    </r>
    <r>
      <rPr>
        <sz val="10"/>
        <color rgb="FF999999"/>
        <rFont val="Arial"/>
        <family val="2"/>
        <charset val="204"/>
      </rPr>
      <t>Меди</t>
    </r>
    <r>
      <rPr>
        <sz val="10"/>
        <color rgb="FF999999"/>
        <rFont val="Arial"/>
        <family val="2"/>
        <charset val="204"/>
      </rPr>
      <t xml:space="preserve">акит: 
</t>
    </r>
    <r>
      <rPr>
        <u/>
        <sz val="10"/>
        <color rgb="FF999999"/>
        <rFont val="Arial"/>
        <family val="2"/>
        <charset val="204"/>
      </rPr>
      <t>https://cloud.mail.ru/public/pUAz/cjmQqNoT2</t>
    </r>
  </si>
  <si>
    <t>Коробка "крышка-дно" 12х12
Карты 63х89мм - 75 шт.
Жетоны звёзд - 10 шт.
Фишка первого игрока - 1 шт.
Правила</t>
  </si>
  <si>
    <t>2 - 5 игроков, 6+, 10+ минут
Простая и весёлая экономическая игра – торгуйтесь с другими игроками, скупайте лучшие компании, 
увеличивайте доход и стремитесь к победе, охватывая разные отрасли экономики!
Новый взгляд на популярную игру, теперь в компактной коробке!
Конкуренция, бизнес, аукционы – это просто и интересно!</t>
  </si>
  <si>
    <t xml:space="preserve">Компактная игра из серии простых и весёлых экономических игр! Новые правила. Удобно взять с собой.
</t>
  </si>
  <si>
    <t>Автор: Денис Варшавский, Фёдор Корженков
Дизайн: Анастасия Сенько
Арт: Илья Митрошин</t>
  </si>
  <si>
    <t>Монополия Карточная, МачиКоро</t>
  </si>
  <si>
    <t>Э015</t>
  </si>
  <si>
    <t>Языколом 
Умный</t>
  </si>
  <si>
    <t>9909900007144</t>
  </si>
  <si>
    <r>
      <rPr>
        <sz val="10"/>
        <color rgb="FF999999"/>
        <rFont val="Arial"/>
        <family val="2"/>
        <charset val="204"/>
      </rPr>
      <t xml:space="preserve"> </t>
    </r>
    <r>
      <rPr>
        <sz val="10"/>
        <color rgb="FF999999"/>
        <rFont val="Arial"/>
        <family val="2"/>
        <charset val="204"/>
      </rPr>
      <t xml:space="preserve">
</t>
    </r>
    <r>
      <rPr>
        <u/>
        <sz val="10"/>
        <color rgb="FF999999"/>
        <rFont val="Arial"/>
        <family val="2"/>
        <charset val="204"/>
      </rPr>
      <t xml:space="preserve">https://www.economicusgame.com/jazykolom3
</t>
    </r>
    <r>
      <rPr>
        <sz val="10"/>
        <color rgb="FF999999"/>
        <rFont val="Arial"/>
        <family val="2"/>
        <charset val="204"/>
      </rPr>
      <t xml:space="preserve">Медиакит: 
</t>
    </r>
    <r>
      <rPr>
        <u/>
        <sz val="10"/>
        <color rgb="FF999999"/>
        <rFont val="Arial"/>
        <family val="2"/>
        <charset val="204"/>
      </rPr>
      <t>https://cloud.mail.ru/public/6fRo/L8CrwGNne</t>
    </r>
  </si>
  <si>
    <t>1 - 8 игроков, 6+, 10+ минут
Читай с умным видом и быстрее всех остроумные мемы и фразочки... на латинском языке!
В компактной коробке 84 карты заданий, 11 карт приключений и 2 варианта правил игры! А ещё – можно использовать Умные карты вместе с другими играми серии Языколом!</t>
  </si>
  <si>
    <t>Э013-2</t>
  </si>
  <si>
    <t>Одним Словом ОГОНЬ</t>
  </si>
  <si>
    <t>26х18х7</t>
  </si>
  <si>
    <t>2100100092887</t>
  </si>
  <si>
    <r>
      <rPr>
        <sz val="10"/>
        <color rgb="FF999999"/>
        <rFont val="Arial"/>
        <family val="2"/>
        <charset val="204"/>
      </rPr>
      <t xml:space="preserve"> 
</t>
    </r>
    <r>
      <rPr>
        <u/>
        <sz val="10"/>
        <color rgb="FF999999"/>
        <rFont val="Arial"/>
        <family val="2"/>
        <charset val="204"/>
      </rPr>
      <t>https://www.economicusgame.com/theonlyword2</t>
    </r>
    <r>
      <rPr>
        <sz val="10"/>
        <color rgb="FF999999"/>
        <rFont val="Arial"/>
        <family val="2"/>
        <charset val="204"/>
      </rPr>
      <t xml:space="preserve">
</t>
    </r>
    <r>
      <rPr>
        <u/>
        <sz val="10"/>
        <color rgb="FF999999"/>
        <rFont val="Arial"/>
        <family val="2"/>
        <charset val="204"/>
      </rPr>
      <t xml:space="preserve">
</t>
    </r>
  </si>
  <si>
    <t>Коробка "крышка-дно" 16х24
Карты 80х120 - 86 шт.
Планшеты игроков - 5 шт
Фишки игроков - 5 шт
Маркеры - 5 шт
Поле подсчета очков
Правила</t>
  </si>
  <si>
    <t>2 - 8 игроков, 6+, 10+ минут
Объедини как можно больше слов всего Одним Словом – ассоциацией!
Новая игра полностью включает правила компактной версии, а также новый режим – задания теперь могут быть коварными словами-ловушками, которых надо избегать! И теперь все отгадывают слова одновременно, используя маркеры и планшеты игроков. 
Двусторонняя русско-английская коробка, а также карты и правила на двух языках – полезно и для практики иностранного, и для игры в мультиязычной компании! Отличный подарок - патигейм для любой компании, ведь все любят игры на объяснение слов!</t>
  </si>
  <si>
    <t xml:space="preserve">Игра на взаимопонимание: Свяжи несвязуемое в весёлой игре на объяснение слов и творческие ассоциации! Можно играть на русском и английском языках. </t>
  </si>
  <si>
    <t>Кодовые имена, Первый контакт, Опасные слова, Имаджинариум</t>
  </si>
  <si>
    <t>Э006</t>
  </si>
  <si>
    <t>24х24х4</t>
  </si>
  <si>
    <r>
      <rPr>
        <sz val="10"/>
        <color rgb="FF999999"/>
        <rFont val="Arial"/>
        <family val="2"/>
        <charset val="204"/>
      </rPr>
      <t xml:space="preserve"> 
</t>
    </r>
    <r>
      <rPr>
        <u/>
        <sz val="10"/>
        <color rgb="FF999999"/>
        <rFont val="Arial"/>
        <family val="2"/>
        <charset val="204"/>
      </rPr>
      <t>https://www.economicusgame.com/tanchiki</t>
    </r>
  </si>
  <si>
    <t>Составное игровое поле из 4 двусторонних частей (более 100 комбинаций), 20 жетонов танков, 4 жетона бонуса, 16 жетонов кирпичей, 3 жетона штаба (Орла), 72 карты манёвров, правила игры</t>
  </si>
  <si>
    <t>1 - 4 игроков, 8+, 30+ минут
Те самые Танчики - что когда-то были на Денди! Пока мы не играли в приставку - боты захватили Орла, и теперь нужно его вернуть. Рушим кирпичи, подбиваем ботов и собираем Бонусы, и первым стремимся взять Орла! Игра из нашего детства – теперь в виде настольной стратегии.</t>
  </si>
  <si>
    <t>Круши кирпичи, защищай штаб, стреляй по всему, что движется! Игра из нашего детства – теперь в виде настольной стратегии на планирование манёвров.</t>
  </si>
  <si>
    <t>Авторы: Юрий Егоров, Фёдор Корженков
Арт и дизайн: Владимир Киселёв, Андрей Шестаков</t>
  </si>
  <si>
    <t>РобоРалли
Прогеры</t>
  </si>
  <si>
    <t>Э003</t>
  </si>
  <si>
    <t>Дорогая, 
я в гараж!</t>
  </si>
  <si>
    <r>
      <rPr>
        <sz val="10"/>
        <color rgb="FF999999"/>
        <rFont val="Arial"/>
        <family val="2"/>
        <charset val="204"/>
      </rPr>
      <t xml:space="preserve"> </t>
    </r>
    <r>
      <rPr>
        <sz val="10"/>
        <color rgb="FF999999"/>
        <rFont val="Arial"/>
        <family val="2"/>
        <charset val="204"/>
      </rPr>
      <t xml:space="preserve">
</t>
    </r>
    <r>
      <rPr>
        <u/>
        <sz val="10"/>
        <color rgb="FF999999"/>
        <rFont val="Arial"/>
        <family val="2"/>
        <charset val="204"/>
      </rPr>
      <t>https://www.economicusgame.com/honey</t>
    </r>
    <r>
      <rPr>
        <sz val="10"/>
        <color rgb="FF999999"/>
        <rFont val="Arial"/>
        <family val="2"/>
        <charset val="204"/>
      </rPr>
      <t xml:space="preserve">
Медиакит: 
</t>
    </r>
    <r>
      <rPr>
        <u/>
        <sz val="10"/>
        <color rgb="FF999999"/>
        <rFont val="Arial"/>
        <family val="2"/>
        <charset val="204"/>
      </rPr>
      <t>https://cloud.mail.ru/public/YdvD/aMzXTxTvb</t>
    </r>
  </si>
  <si>
    <t>Планшеты героев - 6 шт., карты заданий - 72 шт., жетоны времени - 200 шт., правила игры</t>
  </si>
  <si>
    <t>2 - 6 игроков, 6+, 15+ минут
Каждый управляет парой персонажей - мужем и женой (или мамой и папой). Распределяйте между ними карты дел, чтобы ваша пара сделала как можно больше полезного. Побеждает тот, кто сумел сыграть больше карт. Основы тайм-менеджмента в простой и забавной детско-семейной игре.</t>
  </si>
  <si>
    <t>Семейная игра для детей и родителей о времени и планировании важных и срочных дел.</t>
  </si>
  <si>
    <t>Автор: Фёдор Корженков
Дизайн: Никита Крапивин</t>
  </si>
  <si>
    <t>Билет на поезд</t>
  </si>
  <si>
    <t>MAG 112886</t>
  </si>
  <si>
    <t>Фиксиномика</t>
  </si>
  <si>
    <r>
      <rPr>
        <sz val="10"/>
        <color rgb="FF999999"/>
        <rFont val="Arial"/>
        <family val="2"/>
        <charset val="204"/>
      </rPr>
      <t xml:space="preserve"> 
</t>
    </r>
    <r>
      <rPr>
        <u/>
        <sz val="10"/>
        <color rgb="FF999999"/>
        <rFont val="Arial"/>
        <family val="2"/>
        <charset val="204"/>
      </rPr>
      <t xml:space="preserve">https://www.economicusgame.com/fixinomica
</t>
    </r>
    <r>
      <rPr>
        <sz val="10"/>
        <color rgb="FF999999"/>
        <rFont val="Arial"/>
        <family val="2"/>
        <charset val="204"/>
      </rPr>
      <t xml:space="preserve">Медиакит: </t>
    </r>
    <r>
      <rPr>
        <sz val="10"/>
        <color rgb="FF999999"/>
        <rFont val="Arial"/>
        <family val="2"/>
        <charset val="204"/>
      </rPr>
      <t xml:space="preserve">
</t>
    </r>
    <r>
      <rPr>
        <u/>
        <sz val="10"/>
        <color rgb="FF999999"/>
        <rFont val="Arial"/>
        <family val="2"/>
        <charset val="204"/>
      </rPr>
      <t>https://cloud.mail.ru/public/cLdq/Rir7NTPZT</t>
    </r>
  </si>
  <si>
    <t>Коробка "крышка-дно"
Игровое поле - 11 сегментов
Фишки - 152 шт.
Фигурки персонажей - 9 шт.
Кубики - 2 шт.
Стираемые маркеры - 2 шт.
Игровые карты - 36 шт.
Правила - 4 стр.</t>
  </si>
  <si>
    <r>
      <rPr>
        <sz val="10"/>
        <color rgb="FF999999"/>
        <rFont val="Arial"/>
        <family val="2"/>
        <charset val="204"/>
      </rPr>
      <t xml:space="preserve">2 - 6 игроков, 6+, 20+ минут
Игроки-Фиксики собирают детальки, строят лаборатории и устраняют аварии в секторах Холодильников, Застежек и Молний, Ламп и Фонариков и других областях науки и техники! Кто первым получит за подвиги по устранению аварий 3 жетона Тыдыщь!? Или кто-то первым успеет построить 7 лабораторий?
Игра учит решать как тратить накопленные детальки - сразу или дождаться решающего момента?
Видео: </t>
    </r>
    <r>
      <rPr>
        <u/>
        <sz val="10"/>
        <color rgb="FF999999"/>
        <rFont val="Arial"/>
        <family val="2"/>
        <charset val="204"/>
      </rPr>
      <t>https://youtu.be/mmoSBWq5T6I</t>
    </r>
  </si>
  <si>
    <t>Детская экономическая игра. Собирай детальки, строй лаборатории и совершай подвиги!</t>
  </si>
  <si>
    <t>Э001-2</t>
  </si>
  <si>
    <t>Экономикус 
(2-е изд.)</t>
  </si>
  <si>
    <t>НЕТ В НАЛИЧИИ
См. 3-е изд.</t>
  </si>
  <si>
    <t>Коробка 290х290х67
Круглое модульное игровое поле из 11 частей
Фишки компаний – по 12 шт. для 8 игроков
Фишки стартапов – по 3 шт. для 8 игроков
Жетоны монет номиналом 1, 5 и 10 – 100 шт.
Жетоны Звёзд Репутации – 50 шт.
Прочие жетоны - 6 шт.
Карты событий, опций и кризисов - 112 шт.
Кубики - 2 шт.
Стираемые маркеры - 2 шт.
Правила игры - 1 шт.</t>
  </si>
  <si>
    <r>
      <rPr>
        <sz val="10"/>
        <color rgb="FF999999"/>
        <rFont val="Arial"/>
        <family val="2"/>
        <charset val="204"/>
      </rPr>
      <t xml:space="preserve">1 - 8 игроков, 9+, 30+ минут
Игра "Экономикус" – весёлая семейная экономическая стратегия. Динамичная и конкурентная игра до 8 человек, где все играют одновременно: торгуются за покупку компаний, создают стартапы, соревнуются за победные Звёзды Репутации.
"Экономикус" знакомит игроков с основами финансовой и экономической грамотности, учит планировать наперёд и оценивать риски и вероятности. Игровой целью являются Звёзды Репутации – которые можно как получать, так и терять. 
В коробке 2 режима правил игры. 
Простые базовые правила не сложнее Монополии и легко втянут игроков в увлекательный и соревновательный игровой процесс. В базовых правилах игроки соревнуются и торгуются на аукционах за покупку компаний, инвестируя свои деньги в те или иные отрасли экономики. Случайно собираемое игровое поле для каждой партии меняет привлекательность отраслей (меняется вероятность активации отрасли, когда та приносит доход). 
Особенности игры: партия длится 20-30 минут, все игроки каждый ход в игре (не надо ждать свой ход), что позволяет играть компанией до 8 игроков, каждая новая партия играется по-разному.
Расширенные правила добавляют в игру экономические термины и идеи: кредиты, стартапы, кризисы и пр. Игра по расширенным правилам подойдет старшим школьникам, студентам и взрослым. 
Настольная игра "Экономикус" в 2017 году была выбрана Правительством Москвы для программы игрового образования школьников и профориентации. По игре проводятся регулярные турниры. Игра известна не только в России, но также переведена и лицензирована на несколько языков.
Видео: </t>
    </r>
    <r>
      <rPr>
        <u/>
        <sz val="10"/>
        <color rgb="FF999999"/>
        <rFont val="Arial"/>
        <family val="2"/>
        <charset val="204"/>
      </rPr>
      <t>https://youtu.be/n4plmzwjVYY</t>
    </r>
  </si>
  <si>
    <t>Простая и весёлая игра про экономику! Покупайте компании, торгуйтесь на аукционе, создавайте рискованные стартапы! Два уровня сложности правил: для начинающих игроков и увлечённых экономистов.</t>
  </si>
  <si>
    <t>Э001</t>
  </si>
  <si>
    <t>Экономикус 
(1-е изд.)</t>
  </si>
  <si>
    <t>9+</t>
  </si>
  <si>
    <t>Коробка "крышка-дно"
Игровое поле - 11 сегментов
Фишки - 273 шт.
Кубики - 2 шт.
Стираемые маркеры - 2 шт.
Игровые карты - 112 шт.
Правила - 4 стр.</t>
  </si>
  <si>
    <t>2 - 8 игроков, 9+, 30+ минут
Яркая весёлая семейная стратегия - очень динамичная и конкурентная игра до 8 человек, где все играют одновременно - торгуются за покупку компаний, создают стартапы, набирают кредиты чтобы выплатить кредиты, соревнуются за победные Звёзды Репутации.
По простым правилам - легко играют дети, по полным - устраивают турниры взрослые!
Игра была выбрана Правительством Москвы для программы игрового образования школьников.
Видео: https://youtu.be/n4plmzwjVYY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</si>
</sst>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0.0\)"/>
    <numFmt numFmtId="166" formatCode="0.0000"/>
    <numFmt numFmtId="167" formatCode="#,##0.00;\(#,##0.00\)"/>
    <numFmt numFmtId="168" formatCode="#,##0.000;\(#,##0.000\)"/>
    <numFmt numFmtId="169" formatCode="dd/mm/yy"/>
    <numFmt numFmtId="170" formatCode="d&quot;/&quot;mm&quot;/&quot;yy"/>
  </numFmts>
  <fonts count="48">
    <font>
      <sz val="10"/>
      <color rgb="FF000000"/>
      <name val="Arial"/>
    </font>
    <font>
      <b/>
      <sz val="10"/>
      <color rgb="FF000000"/>
      <name val="Arial"/>
      <family val="2"/>
      <charset val="204"/>
    </font>
    <font>
      <b/>
      <sz val="10"/>
      <name val="Arial"/>
      <family val="2"/>
      <charset val="204"/>
    </font>
    <font>
      <sz val="10"/>
      <color rgb="FFB7B7B7"/>
      <name val="Arial"/>
      <family val="2"/>
      <charset val="204"/>
    </font>
    <font>
      <b/>
      <sz val="10"/>
      <color rgb="FF666666"/>
      <name val="Arial"/>
      <family val="2"/>
      <charset val="204"/>
    </font>
    <font>
      <sz val="10"/>
      <color rgb="FF4A86E8"/>
      <name val="Arial"/>
      <family val="2"/>
      <charset val="204"/>
    </font>
    <font>
      <b/>
      <sz val="10"/>
      <color rgb="FF980000"/>
      <name val="Arial"/>
      <family val="2"/>
      <charset val="204"/>
    </font>
    <font>
      <sz val="10"/>
      <name val="Arial"/>
      <family val="2"/>
      <charset val="204"/>
    </font>
    <font>
      <sz val="10"/>
      <color rgb="FF85200C"/>
      <name val="Arial"/>
      <family val="2"/>
      <charset val="204"/>
    </font>
    <font>
      <sz val="10"/>
      <color rgb="FF999999"/>
      <name val="Arial"/>
      <family val="2"/>
      <charset val="204"/>
    </font>
    <font>
      <sz val="10"/>
      <name val="Arial"/>
      <family val="2"/>
      <charset val="204"/>
    </font>
    <font>
      <b/>
      <sz val="10"/>
      <color rgb="FF666666"/>
      <name val="Arial"/>
      <family val="2"/>
      <charset val="204"/>
    </font>
    <font>
      <sz val="10"/>
      <color rgb="FF666666"/>
      <name val="Arial"/>
      <family val="2"/>
      <charset val="204"/>
    </font>
    <font>
      <sz val="10"/>
      <color rgb="FF434343"/>
      <name val="Arial"/>
      <family val="2"/>
      <charset val="204"/>
    </font>
    <font>
      <sz val="10"/>
      <color rgb="FF999999"/>
      <name val="Arial"/>
      <family val="2"/>
      <charset val="204"/>
    </font>
    <font>
      <b/>
      <sz val="10"/>
      <color rgb="FF3C78D8"/>
      <name val="Arial"/>
      <family val="2"/>
      <charset val="204"/>
    </font>
    <font>
      <b/>
      <sz val="10"/>
      <color rgb="FF999999"/>
      <name val="Arial"/>
      <family val="2"/>
      <charset val="204"/>
    </font>
    <font>
      <sz val="10"/>
      <color rgb="FF000000"/>
      <name val="Arial"/>
      <family val="2"/>
      <charset val="204"/>
    </font>
    <font>
      <sz val="9"/>
      <color rgb="FFB7B7B7"/>
      <name val="Arial"/>
      <family val="2"/>
      <charset val="204"/>
    </font>
    <font>
      <sz val="9"/>
      <color rgb="FF999999"/>
      <name val="Arial"/>
      <family val="2"/>
      <charset val="204"/>
    </font>
    <font>
      <sz val="10"/>
      <color rgb="FFB7B7B7"/>
      <name val="Arial"/>
      <family val="2"/>
      <charset val="204"/>
    </font>
    <font>
      <b/>
      <i/>
      <sz val="10"/>
      <color rgb="FF4A86E8"/>
      <name val="Arial"/>
      <family val="2"/>
      <charset val="204"/>
    </font>
    <font>
      <sz val="10"/>
      <color rgb="FF999999"/>
      <name val="Arial"/>
      <family val="2"/>
      <charset val="204"/>
    </font>
    <font>
      <sz val="10"/>
      <color rgb="FF999999"/>
      <name val="Roboto"/>
    </font>
    <font>
      <u/>
      <sz val="10"/>
      <color rgb="FF999999"/>
      <name val="Roboto"/>
    </font>
    <font>
      <u/>
      <sz val="10"/>
      <color rgb="FF999999"/>
      <name val="Arial"/>
      <family val="2"/>
      <charset val="204"/>
    </font>
    <font>
      <sz val="12"/>
      <color rgb="FF000000"/>
      <name val="-webkit-standard"/>
    </font>
    <font>
      <sz val="12"/>
      <name val="-webkit-standard"/>
    </font>
    <font>
      <u/>
      <sz val="10"/>
      <color rgb="FF999999"/>
      <name val="Roboto"/>
    </font>
    <font>
      <strike/>
      <sz val="10"/>
      <color rgb="FFD9D9D9"/>
      <name val="Arial"/>
      <family val="2"/>
      <charset val="204"/>
    </font>
    <font>
      <sz val="10"/>
      <color rgb="FFD9D9D9"/>
      <name val="Roboto"/>
    </font>
    <font>
      <sz val="10"/>
      <color rgb="FF999999"/>
      <name val="Arial"/>
      <family val="2"/>
      <charset val="204"/>
    </font>
    <font>
      <strike/>
      <sz val="10"/>
      <name val="Arial"/>
      <family val="2"/>
      <charset val="204"/>
    </font>
    <font>
      <sz val="12"/>
      <color rgb="FF999999"/>
      <name val="-webkit-standard"/>
    </font>
    <font>
      <u/>
      <sz val="10"/>
      <color rgb="FF999999"/>
      <name val="Roboto"/>
    </font>
    <font>
      <sz val="10"/>
      <color rgb="FF999999"/>
      <name val="Calibri"/>
      <family val="2"/>
      <charset val="204"/>
    </font>
    <font>
      <b/>
      <i/>
      <sz val="10"/>
      <color rgb="FFB7B7B7"/>
      <name val="Arial"/>
      <family val="2"/>
      <charset val="204"/>
    </font>
    <font>
      <b/>
      <sz val="10"/>
      <color rgb="FFB7B7B7"/>
      <name val="Arial"/>
      <family val="2"/>
      <charset val="204"/>
    </font>
    <font>
      <sz val="10"/>
      <color rgb="FFB7B7B7"/>
      <name val="Arial"/>
      <family val="2"/>
      <charset val="204"/>
    </font>
    <font>
      <sz val="10"/>
      <color rgb="FFB7B7B7"/>
      <name val="Roboto"/>
    </font>
    <font>
      <u/>
      <sz val="10"/>
      <color rgb="FFB7B7B7"/>
      <name val="Roboto"/>
    </font>
    <font>
      <sz val="10"/>
      <color rgb="FFB7B7B7"/>
      <name val="Arial"/>
      <family val="2"/>
      <charset val="204"/>
    </font>
    <font>
      <sz val="12"/>
      <color rgb="FFB7B7B7"/>
      <name val="-webkit-standard"/>
    </font>
    <font>
      <b/>
      <i/>
      <sz val="10"/>
      <name val="Arial"/>
      <family val="2"/>
      <charset val="204"/>
    </font>
    <font>
      <u/>
      <sz val="10"/>
      <color rgb="FF999999"/>
      <name val="Arial"/>
      <family val="2"/>
      <charset val="204"/>
    </font>
    <font>
      <u/>
      <sz val="10"/>
      <color rgb="FF999999"/>
      <name val="Arial"/>
      <family val="2"/>
      <charset val="204"/>
    </font>
    <font>
      <sz val="10"/>
      <color rgb="FFB7B7B7"/>
      <name val="Calibri"/>
      <family val="2"/>
      <charset val="204"/>
    </font>
    <font>
      <u/>
      <sz val="10"/>
      <color rgb="FFB7B7B7"/>
      <name val="Arial"/>
      <family val="2"/>
      <charset val="204"/>
    </font>
  </fonts>
  <fills count="17">
    <fill>
      <patternFill patternType="none"/>
    </fill>
    <fill>
      <patternFill patternType="gray125"/>
    </fill>
    <fill>
      <patternFill patternType="solid">
        <fgColor rgb="FFD9EAD3"/>
        <bgColor rgb="FFD9EAD3"/>
      </patternFill>
    </fill>
    <fill>
      <patternFill patternType="solid">
        <fgColor rgb="FFB6D7A8"/>
        <bgColor rgb="FFB6D7A8"/>
      </patternFill>
    </fill>
    <fill>
      <patternFill patternType="solid">
        <fgColor rgb="FF93C47D"/>
        <bgColor rgb="FF93C47D"/>
      </patternFill>
    </fill>
    <fill>
      <patternFill patternType="solid">
        <fgColor rgb="FF6AA84F"/>
        <bgColor rgb="FF6AA84F"/>
      </patternFill>
    </fill>
    <fill>
      <patternFill patternType="solid">
        <fgColor rgb="FFFFD966"/>
        <bgColor rgb="FFFFD966"/>
      </patternFill>
    </fill>
    <fill>
      <patternFill patternType="solid">
        <fgColor rgb="FFFFF2CC"/>
        <bgColor rgb="FFFFF2CC"/>
      </patternFill>
    </fill>
    <fill>
      <patternFill patternType="solid">
        <fgColor rgb="FFCFE2F3"/>
        <bgColor rgb="FFCFE2F3"/>
      </patternFill>
    </fill>
    <fill>
      <patternFill patternType="solid">
        <fgColor rgb="FFFFE599"/>
        <bgColor rgb="FFFFE599"/>
      </patternFill>
    </fill>
    <fill>
      <patternFill patternType="solid">
        <fgColor rgb="FFD0E0E3"/>
        <bgColor rgb="FFD0E0E3"/>
      </patternFill>
    </fill>
    <fill>
      <patternFill patternType="solid">
        <fgColor rgb="FFD9D2E9"/>
        <bgColor rgb="FFD9D2E9"/>
      </patternFill>
    </fill>
    <fill>
      <patternFill patternType="solid">
        <fgColor rgb="FFC9DAF8"/>
        <bgColor rgb="FFC9DAF8"/>
      </patternFill>
    </fill>
    <fill>
      <patternFill patternType="solid">
        <fgColor rgb="FFFFFFFF"/>
        <bgColor rgb="FFFFFFFF"/>
      </patternFill>
    </fill>
    <fill>
      <patternFill patternType="solid">
        <fgColor rgb="FFEEF7E3"/>
        <bgColor rgb="FFEEF7E3"/>
      </patternFill>
    </fill>
    <fill>
      <patternFill patternType="solid">
        <fgColor rgb="FF00FF00"/>
        <bgColor rgb="FF00FF00"/>
      </patternFill>
    </fill>
    <fill>
      <patternFill patternType="solid">
        <fgColor rgb="FFFCE5CD"/>
        <bgColor rgb="FFFCE5CD"/>
      </patternFill>
    </fill>
  </fills>
  <borders count="13">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97">
    <xf numFmtId="0" fontId="0" fillId="0" borderId="0" xfId="0"/>
    <xf numFmtId="0" fontId="1" fillId="2" borderId="0" xfId="0" applyFont="1" applyFill="1" applyAlignment="1">
      <alignment horizontal="center" vertical="center"/>
    </xf>
    <xf numFmtId="0" fontId="1" fillId="0" borderId="0" xfId="0" applyFont="1" applyAlignment="1">
      <alignment horizontal="center" vertical="center"/>
    </xf>
    <xf numFmtId="0" fontId="1" fillId="3" borderId="0" xfId="0" applyFont="1" applyFill="1" applyAlignment="1">
      <alignment horizontal="center" vertical="center"/>
    </xf>
    <xf numFmtId="0" fontId="2" fillId="4" borderId="0" xfId="0" applyFont="1" applyFill="1" applyAlignment="1">
      <alignment horizontal="center" vertical="center"/>
    </xf>
    <xf numFmtId="0" fontId="1" fillId="5" borderId="0" xfId="0" applyFont="1" applyFill="1" applyAlignment="1">
      <alignment horizontal="center" vertical="center"/>
    </xf>
    <xf numFmtId="0" fontId="3" fillId="0" borderId="0" xfId="0" applyFont="1" applyAlignment="1">
      <alignment horizontal="center" vertical="center" textRotation="90"/>
    </xf>
    <xf numFmtId="165" fontId="5" fillId="0" borderId="0" xfId="0" applyNumberFormat="1" applyFont="1" applyAlignment="1">
      <alignment horizontal="right" vertical="center"/>
    </xf>
    <xf numFmtId="164" fontId="6" fillId="2" borderId="0" xfId="0" applyNumberFormat="1" applyFont="1" applyFill="1" applyAlignment="1">
      <alignment horizontal="center" vertical="center"/>
    </xf>
    <xf numFmtId="166" fontId="7" fillId="0" borderId="0" xfId="0" applyNumberFormat="1" applyFont="1" applyAlignment="1">
      <alignment horizontal="left" vertical="center"/>
    </xf>
    <xf numFmtId="0" fontId="8" fillId="0" borderId="0" xfId="0" applyFont="1" applyAlignment="1">
      <alignment horizontal="left" vertical="top" wrapText="1"/>
    </xf>
    <xf numFmtId="0" fontId="9" fillId="2" borderId="0" xfId="0" applyFont="1" applyFill="1" applyAlignment="1">
      <alignment horizontal="center" vertical="center"/>
    </xf>
    <xf numFmtId="0" fontId="9" fillId="0" borderId="0" xfId="0" applyFont="1" applyAlignment="1">
      <alignment horizontal="center" vertical="center"/>
    </xf>
    <xf numFmtId="0" fontId="11" fillId="8" borderId="0" xfId="0" applyFont="1" applyFill="1" applyAlignment="1">
      <alignment horizontal="center" vertical="center" wrapText="1"/>
    </xf>
    <xf numFmtId="0" fontId="9" fillId="0" borderId="0" xfId="0" applyFont="1" applyAlignment="1">
      <alignment horizontal="center" vertical="center" wrapText="1"/>
    </xf>
    <xf numFmtId="164" fontId="3" fillId="0" borderId="0" xfId="0" applyNumberFormat="1" applyFont="1" applyAlignment="1">
      <alignment horizontal="center" vertical="center"/>
    </xf>
    <xf numFmtId="166" fontId="10" fillId="0" borderId="0" xfId="0" applyNumberFormat="1" applyFont="1"/>
    <xf numFmtId="0" fontId="1" fillId="0" borderId="0" xfId="0" applyFont="1" applyAlignment="1">
      <alignment horizontal="center" vertical="top" wrapText="1"/>
    </xf>
    <xf numFmtId="0" fontId="12" fillId="2" borderId="0" xfId="0" applyFont="1" applyFill="1" applyAlignment="1">
      <alignment horizontal="center" vertical="center"/>
    </xf>
    <xf numFmtId="0" fontId="12" fillId="0" borderId="0" xfId="0" applyFont="1" applyAlignment="1">
      <alignment horizontal="center" vertical="center"/>
    </xf>
    <xf numFmtId="0" fontId="12" fillId="3" borderId="0" xfId="0" applyFont="1" applyFill="1" applyAlignment="1">
      <alignment horizontal="center" vertical="center"/>
    </xf>
    <xf numFmtId="0" fontId="12" fillId="4" borderId="0" xfId="0" applyFont="1" applyFill="1" applyAlignment="1">
      <alignment horizontal="center" vertical="center"/>
    </xf>
    <xf numFmtId="0" fontId="13" fillId="5" borderId="0" xfId="0" applyFont="1" applyFill="1" applyAlignment="1">
      <alignment horizontal="center" vertical="center"/>
    </xf>
    <xf numFmtId="167" fontId="3" fillId="0" borderId="0" xfId="0" applyNumberFormat="1" applyFont="1" applyAlignment="1">
      <alignment horizontal="center" vertical="center"/>
    </xf>
    <xf numFmtId="167" fontId="7" fillId="0" borderId="0" xfId="0" applyNumberFormat="1" applyFont="1" applyAlignment="1">
      <alignment horizontal="center" vertical="center"/>
    </xf>
    <xf numFmtId="166" fontId="7" fillId="0" borderId="0" xfId="0" applyNumberFormat="1" applyFont="1" applyAlignment="1">
      <alignment horizontal="center" vertical="center"/>
    </xf>
    <xf numFmtId="0" fontId="10" fillId="0" borderId="0" xfId="0" applyFont="1" applyAlignment="1">
      <alignment vertical="top" wrapText="1"/>
    </xf>
    <xf numFmtId="0" fontId="14" fillId="0" borderId="0" xfId="0" applyFont="1"/>
    <xf numFmtId="0" fontId="11" fillId="8" borderId="0" xfId="0" applyFont="1" applyFill="1" applyAlignment="1">
      <alignment horizontal="center" vertical="center"/>
    </xf>
    <xf numFmtId="0" fontId="12" fillId="8" borderId="0" xfId="0" applyFont="1" applyFill="1" applyAlignment="1">
      <alignment horizontal="center" vertical="center"/>
    </xf>
    <xf numFmtId="3" fontId="12" fillId="8" borderId="0" xfId="0" applyNumberFormat="1" applyFont="1" applyFill="1" applyAlignment="1">
      <alignment horizontal="center" vertical="center"/>
    </xf>
    <xf numFmtId="3" fontId="13" fillId="8" borderId="0" xfId="0" applyNumberFormat="1" applyFont="1" applyFill="1" applyAlignment="1">
      <alignment horizontal="center" vertical="center"/>
    </xf>
    <xf numFmtId="3" fontId="13" fillId="5" borderId="0" xfId="0" applyNumberFormat="1" applyFont="1" applyFill="1" applyAlignment="1">
      <alignment horizontal="center" vertical="center"/>
    </xf>
    <xf numFmtId="164" fontId="11" fillId="9" borderId="11" xfId="0" applyNumberFormat="1" applyFont="1" applyFill="1" applyBorder="1" applyAlignment="1">
      <alignment horizontal="center" vertical="center"/>
    </xf>
    <xf numFmtId="164" fontId="15" fillId="8" borderId="11" xfId="0" applyNumberFormat="1" applyFont="1" applyFill="1" applyBorder="1" applyAlignment="1">
      <alignment horizontal="center" vertical="center"/>
    </xf>
    <xf numFmtId="164" fontId="6" fillId="2" borderId="11" xfId="0" applyNumberFormat="1" applyFont="1" applyFill="1" applyBorder="1" applyAlignment="1">
      <alignment horizontal="center" vertical="center"/>
    </xf>
    <xf numFmtId="164" fontId="16" fillId="0" borderId="0" xfId="0" applyNumberFormat="1" applyFont="1" applyAlignment="1">
      <alignment horizontal="center" vertical="center"/>
    </xf>
    <xf numFmtId="164" fontId="9" fillId="0" borderId="0" xfId="0" applyNumberFormat="1" applyFont="1" applyAlignment="1">
      <alignment horizontal="center" vertical="center"/>
    </xf>
    <xf numFmtId="165" fontId="9" fillId="0" borderId="12" xfId="0" applyNumberFormat="1" applyFont="1" applyBorder="1" applyAlignment="1">
      <alignment horizontal="center" vertical="center"/>
    </xf>
    <xf numFmtId="164" fontId="9" fillId="0" borderId="12" xfId="0" applyNumberFormat="1" applyFont="1" applyBorder="1" applyAlignment="1">
      <alignment horizontal="center" vertical="center"/>
    </xf>
    <xf numFmtId="168" fontId="9" fillId="0" borderId="12" xfId="0" applyNumberFormat="1" applyFont="1" applyBorder="1" applyAlignment="1">
      <alignment horizontal="center" vertical="center"/>
    </xf>
    <xf numFmtId="167" fontId="9" fillId="0" borderId="0" xfId="0" applyNumberFormat="1" applyFont="1" applyAlignment="1">
      <alignment horizontal="center" vertical="center"/>
    </xf>
    <xf numFmtId="49" fontId="14" fillId="0" borderId="0" xfId="0" applyNumberFormat="1" applyFont="1" applyAlignment="1">
      <alignment horizontal="center"/>
    </xf>
    <xf numFmtId="0" fontId="9" fillId="0" borderId="0" xfId="0" applyFont="1" applyAlignment="1">
      <alignment vertical="center"/>
    </xf>
    <xf numFmtId="0" fontId="14" fillId="0" borderId="0" xfId="0" applyFont="1" applyAlignment="1">
      <alignment vertical="top" wrapText="1"/>
    </xf>
    <xf numFmtId="0" fontId="17" fillId="0" borderId="0" xfId="0" applyFont="1" applyAlignment="1">
      <alignment horizontal="center" vertical="center"/>
    </xf>
    <xf numFmtId="167" fontId="18" fillId="0" borderId="0" xfId="0" applyNumberFormat="1" applyFont="1" applyAlignment="1">
      <alignment horizontal="center" vertical="center"/>
    </xf>
    <xf numFmtId="0" fontId="3" fillId="0" borderId="0" xfId="0" applyFont="1" applyAlignment="1">
      <alignment horizontal="center" vertical="center"/>
    </xf>
    <xf numFmtId="167" fontId="3" fillId="2" borderId="0" xfId="0" applyNumberFormat="1" applyFont="1" applyFill="1" applyAlignment="1">
      <alignment horizontal="center" vertical="center"/>
    </xf>
    <xf numFmtId="165" fontId="3" fillId="0" borderId="12" xfId="0" applyNumberFormat="1" applyFont="1" applyBorder="1" applyAlignment="1">
      <alignment horizontal="center" vertical="center"/>
    </xf>
    <xf numFmtId="168" fontId="3" fillId="0" borderId="12" xfId="0" applyNumberFormat="1" applyFont="1" applyBorder="1" applyAlignment="1">
      <alignment horizontal="center" vertical="center"/>
    </xf>
    <xf numFmtId="166" fontId="3" fillId="0" borderId="0" xfId="0" applyNumberFormat="1" applyFont="1" applyAlignment="1">
      <alignment horizontal="center" vertical="center"/>
    </xf>
    <xf numFmtId="49" fontId="9" fillId="0" borderId="0" xfId="0" applyNumberFormat="1" applyFont="1" applyAlignment="1">
      <alignment horizontal="left" vertical="center"/>
    </xf>
    <xf numFmtId="49" fontId="9" fillId="0" borderId="0" xfId="0" applyNumberFormat="1"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vertical="top" wrapText="1"/>
    </xf>
    <xf numFmtId="0" fontId="7" fillId="9" borderId="0" xfId="0" applyFont="1" applyFill="1" applyAlignment="1">
      <alignment horizontal="center" vertical="center" textRotation="90"/>
    </xf>
    <xf numFmtId="0" fontId="19" fillId="0" borderId="0" xfId="0" applyFont="1" applyAlignment="1">
      <alignment horizontal="left" vertical="center"/>
    </xf>
    <xf numFmtId="0" fontId="7" fillId="0" borderId="0" xfId="0" applyFont="1" applyAlignment="1">
      <alignment vertical="center" wrapText="1"/>
    </xf>
    <xf numFmtId="0" fontId="20" fillId="0" borderId="0" xfId="0" applyFont="1" applyAlignment="1">
      <alignment horizontal="center" vertical="center"/>
    </xf>
    <xf numFmtId="3" fontId="9" fillId="0" borderId="0" xfId="0" applyNumberFormat="1" applyFont="1" applyAlignment="1">
      <alignment vertical="center"/>
    </xf>
    <xf numFmtId="164" fontId="21" fillId="7" borderId="2" xfId="0" applyNumberFormat="1" applyFont="1" applyFill="1" applyBorder="1" applyAlignment="1">
      <alignment horizontal="center" vertical="center"/>
    </xf>
    <xf numFmtId="165" fontId="9" fillId="0" borderId="0" xfId="0" applyNumberFormat="1" applyFont="1" applyAlignment="1">
      <alignment vertical="center"/>
    </xf>
    <xf numFmtId="164" fontId="9" fillId="0" borderId="0" xfId="0" applyNumberFormat="1" applyFont="1" applyAlignment="1">
      <alignment vertical="center"/>
    </xf>
    <xf numFmtId="168" fontId="9" fillId="0" borderId="0" xfId="0" applyNumberFormat="1" applyFont="1" applyAlignment="1">
      <alignment vertical="center"/>
    </xf>
    <xf numFmtId="164" fontId="3" fillId="0" borderId="0" xfId="0" applyNumberFormat="1" applyFont="1" applyAlignment="1">
      <alignment vertical="center"/>
    </xf>
    <xf numFmtId="167" fontId="3" fillId="0" borderId="0" xfId="0" applyNumberFormat="1" applyFont="1" applyAlignment="1">
      <alignment vertical="center"/>
    </xf>
    <xf numFmtId="166" fontId="9" fillId="0" borderId="0" xfId="0" applyNumberFormat="1" applyFont="1" applyAlignment="1">
      <alignment vertical="center"/>
    </xf>
    <xf numFmtId="169" fontId="9" fillId="0" borderId="0" xfId="0" applyNumberFormat="1" applyFont="1" applyAlignment="1">
      <alignment horizontal="center" vertical="center"/>
    </xf>
    <xf numFmtId="0" fontId="22" fillId="0" borderId="0" xfId="0" applyFont="1" applyAlignment="1">
      <alignment horizontal="center" vertical="center"/>
    </xf>
    <xf numFmtId="0" fontId="9" fillId="0" borderId="0" xfId="0" applyFont="1" applyAlignment="1">
      <alignment horizontal="left" vertical="center"/>
    </xf>
    <xf numFmtId="49" fontId="23" fillId="0" borderId="0" xfId="0" applyNumberFormat="1" applyFont="1" applyAlignment="1">
      <alignment horizontal="center" vertical="center"/>
    </xf>
    <xf numFmtId="0" fontId="24" fillId="0" borderId="0" xfId="0" applyFont="1" applyAlignment="1">
      <alignment vertical="center"/>
    </xf>
    <xf numFmtId="0" fontId="9" fillId="0" borderId="0" xfId="0" applyFont="1" applyAlignment="1">
      <alignment vertical="center" wrapText="1"/>
    </xf>
    <xf numFmtId="0" fontId="25" fillId="0" borderId="0" xfId="0" applyFont="1" applyAlignment="1">
      <alignment horizontal="left" vertical="center" wrapText="1"/>
    </xf>
    <xf numFmtId="0" fontId="7" fillId="0" borderId="0" xfId="0" applyFont="1" applyAlignment="1">
      <alignment horizontal="center" vertical="center" textRotation="90"/>
    </xf>
    <xf numFmtId="0" fontId="23" fillId="0" borderId="0" xfId="0" applyFont="1" applyAlignment="1">
      <alignment vertical="center"/>
    </xf>
    <xf numFmtId="0" fontId="26" fillId="0" borderId="0" xfId="0" applyFont="1" applyAlignment="1">
      <alignment horizontal="center" vertical="center"/>
    </xf>
    <xf numFmtId="3" fontId="9" fillId="7" borderId="0" xfId="0" applyNumberFormat="1" applyFont="1" applyFill="1" applyAlignment="1">
      <alignment vertical="center"/>
    </xf>
    <xf numFmtId="3" fontId="9" fillId="10" borderId="0" xfId="0" applyNumberFormat="1" applyFont="1" applyFill="1" applyAlignment="1">
      <alignment vertical="center"/>
    </xf>
    <xf numFmtId="0" fontId="27" fillId="0" borderId="0" xfId="0" applyFont="1" applyAlignment="1">
      <alignment horizontal="center" vertical="center"/>
    </xf>
    <xf numFmtId="0" fontId="27" fillId="0" borderId="0" xfId="0" applyFont="1" applyAlignment="1">
      <alignment horizontal="center"/>
    </xf>
    <xf numFmtId="164" fontId="7" fillId="0" borderId="0" xfId="0" applyNumberFormat="1" applyFont="1" applyAlignment="1">
      <alignment vertical="center"/>
    </xf>
    <xf numFmtId="167" fontId="7" fillId="0" borderId="0" xfId="0" applyNumberFormat="1" applyFont="1" applyAlignment="1">
      <alignment vertical="center"/>
    </xf>
    <xf numFmtId="49" fontId="28" fillId="0" borderId="0" xfId="0" applyNumberFormat="1" applyFont="1" applyAlignment="1">
      <alignment horizontal="center" vertical="center"/>
    </xf>
    <xf numFmtId="0" fontId="7" fillId="3" borderId="0" xfId="0" applyFont="1" applyFill="1" applyAlignment="1">
      <alignment horizontal="center" vertical="center" textRotation="90"/>
    </xf>
    <xf numFmtId="0" fontId="29" fillId="0" borderId="0" xfId="0" applyFont="1" applyAlignment="1">
      <alignment horizontal="left" vertical="center"/>
    </xf>
    <xf numFmtId="49" fontId="23" fillId="3" borderId="0" xfId="0" applyNumberFormat="1" applyFont="1" applyFill="1" applyAlignment="1">
      <alignment horizontal="center" vertical="center"/>
    </xf>
    <xf numFmtId="0" fontId="9" fillId="11" borderId="0" xfId="0" applyFont="1" applyFill="1" applyAlignment="1">
      <alignment horizontal="center" vertical="center"/>
    </xf>
    <xf numFmtId="0" fontId="9" fillId="11" borderId="0" xfId="0" applyFont="1" applyFill="1" applyAlignment="1">
      <alignment horizontal="center" vertical="center" wrapText="1"/>
    </xf>
    <xf numFmtId="0" fontId="9" fillId="11" borderId="0" xfId="0" applyFont="1" applyFill="1" applyAlignment="1">
      <alignment horizontal="left" vertical="center"/>
    </xf>
    <xf numFmtId="49" fontId="30" fillId="0" borderId="0" xfId="0" applyNumberFormat="1" applyFont="1" applyAlignment="1">
      <alignment horizontal="center" vertical="center"/>
    </xf>
    <xf numFmtId="3" fontId="9" fillId="12" borderId="0" xfId="0" applyNumberFormat="1" applyFont="1" applyFill="1" applyAlignment="1">
      <alignment vertical="center"/>
    </xf>
    <xf numFmtId="0" fontId="7" fillId="2" borderId="0" xfId="0" applyFont="1" applyFill="1" applyAlignment="1">
      <alignment vertical="center" wrapText="1"/>
    </xf>
    <xf numFmtId="3" fontId="9" fillId="0" borderId="0" xfId="0" applyNumberFormat="1" applyFont="1" applyAlignment="1">
      <alignment horizontal="center" vertical="center"/>
    </xf>
    <xf numFmtId="0" fontId="31" fillId="13" borderId="0" xfId="0" applyFont="1" applyFill="1" applyAlignment="1">
      <alignment wrapText="1"/>
    </xf>
    <xf numFmtId="0" fontId="31" fillId="14" borderId="0" xfId="0" applyFont="1" applyFill="1" applyAlignment="1">
      <alignment vertical="top" wrapText="1"/>
    </xf>
    <xf numFmtId="0" fontId="31" fillId="14" borderId="0" xfId="0" applyFont="1" applyFill="1" applyAlignment="1">
      <alignment vertical="center" wrapText="1"/>
    </xf>
    <xf numFmtId="0" fontId="7" fillId="3" borderId="0" xfId="0" applyFont="1" applyFill="1" applyAlignment="1">
      <alignment vertical="center"/>
    </xf>
    <xf numFmtId="0" fontId="19" fillId="3" borderId="0" xfId="0" applyFont="1" applyFill="1" applyAlignment="1">
      <alignment horizontal="left" vertical="center"/>
    </xf>
    <xf numFmtId="0" fontId="20" fillId="3" borderId="0" xfId="0" applyFont="1" applyFill="1" applyAlignment="1">
      <alignment horizontal="center" vertical="center"/>
    </xf>
    <xf numFmtId="0" fontId="9" fillId="3" borderId="0" xfId="0" applyFont="1" applyFill="1" applyAlignment="1">
      <alignment horizontal="center" vertical="center"/>
    </xf>
    <xf numFmtId="3" fontId="9" fillId="3" borderId="0" xfId="0" applyNumberFormat="1" applyFont="1" applyFill="1" applyAlignment="1">
      <alignment vertical="center"/>
    </xf>
    <xf numFmtId="0" fontId="3" fillId="3" borderId="0" xfId="0" applyFont="1" applyFill="1" applyAlignment="1">
      <alignment horizontal="center" vertical="center"/>
    </xf>
    <xf numFmtId="164" fontId="9" fillId="3" borderId="0" xfId="0" applyNumberFormat="1" applyFont="1" applyFill="1" applyAlignment="1">
      <alignment horizontal="center" vertical="center"/>
    </xf>
    <xf numFmtId="164" fontId="9" fillId="3" borderId="0" xfId="0" applyNumberFormat="1" applyFont="1" applyFill="1" applyAlignment="1">
      <alignment vertical="center"/>
    </xf>
    <xf numFmtId="168" fontId="9" fillId="3" borderId="0" xfId="0" applyNumberFormat="1" applyFont="1" applyFill="1" applyAlignment="1">
      <alignment vertical="center"/>
    </xf>
    <xf numFmtId="164" fontId="3" fillId="3" borderId="0" xfId="0" applyNumberFormat="1" applyFont="1" applyFill="1" applyAlignment="1">
      <alignment vertical="center"/>
    </xf>
    <xf numFmtId="167" fontId="3" fillId="3" borderId="0" xfId="0" applyNumberFormat="1" applyFont="1" applyFill="1" applyAlignment="1">
      <alignment vertical="center"/>
    </xf>
    <xf numFmtId="167" fontId="9" fillId="3" borderId="0" xfId="0" applyNumberFormat="1" applyFont="1" applyFill="1" applyAlignment="1">
      <alignment horizontal="center" vertical="center"/>
    </xf>
    <xf numFmtId="166" fontId="9" fillId="3" borderId="0" xfId="0" applyNumberFormat="1" applyFont="1" applyFill="1" applyAlignment="1">
      <alignment vertical="center"/>
    </xf>
    <xf numFmtId="169" fontId="9" fillId="3" borderId="0" xfId="0" applyNumberFormat="1" applyFont="1" applyFill="1" applyAlignment="1">
      <alignment horizontal="center" vertical="center"/>
    </xf>
    <xf numFmtId="0" fontId="22" fillId="3" borderId="0" xfId="0" applyFont="1" applyFill="1" applyAlignment="1">
      <alignment horizontal="center" vertical="center"/>
    </xf>
    <xf numFmtId="0" fontId="23" fillId="3" borderId="0" xfId="0" applyFont="1" applyFill="1" applyAlignment="1">
      <alignment vertical="center"/>
    </xf>
    <xf numFmtId="0" fontId="9" fillId="3" borderId="0" xfId="0" applyFont="1" applyFill="1" applyAlignment="1">
      <alignment vertical="center"/>
    </xf>
    <xf numFmtId="0" fontId="9" fillId="3" borderId="0" xfId="0" applyFont="1" applyFill="1" applyAlignment="1">
      <alignment horizontal="left" vertical="center" wrapText="1"/>
    </xf>
    <xf numFmtId="0" fontId="9" fillId="3" borderId="0" xfId="0" applyFont="1" applyFill="1" applyAlignment="1">
      <alignment vertical="center" wrapText="1"/>
    </xf>
    <xf numFmtId="0" fontId="9" fillId="3" borderId="0" xfId="0" applyFont="1" applyFill="1" applyAlignment="1">
      <alignment vertical="top" wrapText="1"/>
    </xf>
    <xf numFmtId="0" fontId="32" fillId="15" borderId="0" xfId="0" applyFont="1" applyFill="1" applyAlignment="1">
      <alignment horizontal="center" vertical="center" textRotation="90"/>
    </xf>
    <xf numFmtId="0" fontId="7" fillId="3" borderId="0" xfId="0" applyFont="1" applyFill="1" applyAlignment="1">
      <alignment horizontal="center" vertical="center"/>
    </xf>
    <xf numFmtId="0" fontId="7" fillId="3" borderId="0" xfId="0" applyFont="1" applyFill="1" applyAlignment="1">
      <alignment vertical="center" wrapText="1"/>
    </xf>
    <xf numFmtId="164" fontId="3" fillId="3" borderId="0" xfId="0" applyNumberFormat="1" applyFont="1" applyFill="1" applyAlignment="1">
      <alignment horizontal="center" vertical="center"/>
    </xf>
    <xf numFmtId="0" fontId="17" fillId="0" borderId="0" xfId="0" applyFont="1" applyAlignment="1">
      <alignment vertical="center" wrapText="1"/>
    </xf>
    <xf numFmtId="0" fontId="33" fillId="0" borderId="0" xfId="0" applyFont="1" applyAlignment="1">
      <alignment horizontal="center" vertical="center"/>
    </xf>
    <xf numFmtId="0" fontId="3" fillId="0" borderId="0" xfId="0" applyFont="1" applyAlignment="1">
      <alignment vertical="center" wrapText="1"/>
    </xf>
    <xf numFmtId="3" fontId="3" fillId="0" borderId="0" xfId="0" applyNumberFormat="1" applyFont="1" applyAlignment="1">
      <alignment horizontal="center" vertical="center"/>
    </xf>
    <xf numFmtId="164" fontId="7" fillId="0" borderId="0" xfId="0" applyNumberFormat="1" applyFont="1" applyAlignment="1">
      <alignment horizontal="center" vertical="center"/>
    </xf>
    <xf numFmtId="164" fontId="7" fillId="2" borderId="0" xfId="0" applyNumberFormat="1" applyFont="1" applyFill="1" applyAlignment="1">
      <alignment horizontal="center" vertical="center"/>
    </xf>
    <xf numFmtId="166" fontId="7" fillId="0" borderId="0" xfId="0" applyNumberFormat="1" applyFont="1" applyAlignment="1">
      <alignment vertical="center"/>
    </xf>
    <xf numFmtId="0" fontId="7" fillId="0" borderId="0" xfId="0" applyFont="1" applyAlignment="1">
      <alignment horizontal="center" vertical="center"/>
    </xf>
    <xf numFmtId="169" fontId="7" fillId="0" borderId="0" xfId="0" applyNumberFormat="1" applyFont="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left" vertical="center"/>
    </xf>
    <xf numFmtId="164" fontId="9" fillId="2" borderId="0" xfId="0" applyNumberFormat="1" applyFont="1" applyFill="1" applyAlignment="1">
      <alignment horizontal="center" vertical="center"/>
    </xf>
    <xf numFmtId="0" fontId="34" fillId="0" borderId="0" xfId="0" applyFont="1" applyAlignment="1">
      <alignment vertical="center"/>
    </xf>
    <xf numFmtId="1" fontId="9" fillId="0" borderId="0" xfId="0" applyNumberFormat="1" applyFont="1" applyAlignment="1">
      <alignment vertical="center"/>
    </xf>
    <xf numFmtId="167" fontId="9" fillId="2" borderId="0" xfId="0" applyNumberFormat="1" applyFont="1" applyFill="1" applyAlignment="1">
      <alignment horizontal="center" vertical="center"/>
    </xf>
    <xf numFmtId="49" fontId="22" fillId="0" borderId="0" xfId="0" applyNumberFormat="1" applyFont="1" applyAlignment="1">
      <alignment horizontal="center" vertical="center"/>
    </xf>
    <xf numFmtId="0" fontId="22" fillId="0" borderId="0" xfId="0" applyFont="1" applyAlignment="1">
      <alignment vertical="center"/>
    </xf>
    <xf numFmtId="0" fontId="31" fillId="0" borderId="0" xfId="0" applyFont="1" applyAlignment="1">
      <alignment vertical="top"/>
    </xf>
    <xf numFmtId="0" fontId="14" fillId="0" borderId="0" xfId="0" applyFont="1" applyAlignment="1">
      <alignment horizontal="left"/>
    </xf>
    <xf numFmtId="0" fontId="31" fillId="0" borderId="0" xfId="0" applyFont="1" applyAlignment="1">
      <alignment horizontal="left" vertical="top"/>
    </xf>
    <xf numFmtId="0" fontId="22" fillId="0" borderId="0" xfId="0" applyFont="1" applyAlignment="1">
      <alignment horizontal="center" vertical="center" wrapText="1"/>
    </xf>
    <xf numFmtId="170" fontId="35" fillId="0" borderId="0" xfId="0" applyNumberFormat="1" applyFont="1" applyAlignment="1">
      <alignment horizontal="center" vertical="center"/>
    </xf>
    <xf numFmtId="0" fontId="9" fillId="16" borderId="0" xfId="0" applyFont="1" applyFill="1" applyAlignment="1">
      <alignment vertical="center" wrapText="1"/>
    </xf>
    <xf numFmtId="167" fontId="9" fillId="0" borderId="0" xfId="0" applyNumberFormat="1" applyFont="1" applyAlignment="1">
      <alignment vertical="center"/>
    </xf>
    <xf numFmtId="0" fontId="18" fillId="0" borderId="0" xfId="0" applyFont="1" applyAlignment="1">
      <alignment horizontal="left" vertical="center"/>
    </xf>
    <xf numFmtId="3" fontId="3" fillId="0" borderId="0" xfId="0" applyNumberFormat="1" applyFont="1" applyAlignment="1">
      <alignment vertical="center"/>
    </xf>
    <xf numFmtId="164" fontId="36" fillId="7" borderId="2" xfId="0" applyNumberFormat="1" applyFont="1" applyFill="1" applyBorder="1" applyAlignment="1">
      <alignment horizontal="center" vertical="center"/>
    </xf>
    <xf numFmtId="164" fontId="37" fillId="2" borderId="0" xfId="0" applyNumberFormat="1" applyFont="1" applyFill="1" applyAlignment="1">
      <alignment horizontal="center" vertical="center"/>
    </xf>
    <xf numFmtId="165" fontId="3" fillId="0" borderId="0" xfId="0" applyNumberFormat="1" applyFont="1" applyAlignment="1">
      <alignment vertical="center"/>
    </xf>
    <xf numFmtId="168" fontId="3" fillId="0" borderId="0" xfId="0" applyNumberFormat="1" applyFont="1" applyAlignment="1">
      <alignment vertical="center"/>
    </xf>
    <xf numFmtId="166" fontId="3" fillId="0" borderId="0" xfId="0" applyNumberFormat="1" applyFont="1" applyAlignment="1">
      <alignment vertical="center"/>
    </xf>
    <xf numFmtId="169" fontId="3" fillId="0" borderId="0" xfId="0" applyNumberFormat="1" applyFont="1" applyAlignment="1">
      <alignment horizontal="center" vertical="center"/>
    </xf>
    <xf numFmtId="0" fontId="38" fillId="0" borderId="0" xfId="0" applyFont="1" applyAlignment="1">
      <alignment horizontal="center" vertical="center"/>
    </xf>
    <xf numFmtId="0" fontId="3" fillId="0" borderId="0" xfId="0" applyFont="1" applyAlignment="1">
      <alignment horizontal="left" vertical="center"/>
    </xf>
    <xf numFmtId="49" fontId="39" fillId="0" borderId="0" xfId="0" applyNumberFormat="1" applyFont="1" applyAlignment="1">
      <alignment horizontal="center" vertical="center"/>
    </xf>
    <xf numFmtId="0" fontId="40" fillId="0" borderId="0" xfId="0" applyFont="1" applyAlignment="1">
      <alignment vertical="center"/>
    </xf>
    <xf numFmtId="0" fontId="3" fillId="0" borderId="0" xfId="0" applyFont="1" applyAlignment="1">
      <alignment horizontal="left" vertical="center" wrapText="1"/>
    </xf>
    <xf numFmtId="0" fontId="3" fillId="0" borderId="0" xfId="0" applyFont="1" applyAlignment="1">
      <alignment vertical="top" wrapText="1"/>
    </xf>
    <xf numFmtId="0" fontId="3" fillId="0" borderId="0" xfId="0" applyFont="1" applyAlignment="1">
      <alignment vertical="center"/>
    </xf>
    <xf numFmtId="0" fontId="41" fillId="0" borderId="0" xfId="0" applyFont="1" applyAlignment="1">
      <alignment horizontal="center"/>
    </xf>
    <xf numFmtId="0" fontId="3" fillId="0" borderId="0" xfId="0" applyFont="1" applyAlignment="1">
      <alignment horizontal="center" vertical="center" wrapText="1"/>
    </xf>
    <xf numFmtId="0" fontId="42" fillId="0" borderId="0" xfId="0" applyFont="1" applyAlignment="1">
      <alignment horizontal="center"/>
    </xf>
    <xf numFmtId="164" fontId="43" fillId="7" borderId="2" xfId="0" applyNumberFormat="1" applyFont="1" applyFill="1" applyBorder="1" applyAlignment="1">
      <alignment horizontal="center" vertical="center"/>
    </xf>
    <xf numFmtId="164" fontId="2" fillId="2" borderId="0" xfId="0" applyNumberFormat="1" applyFont="1" applyFill="1" applyAlignment="1">
      <alignment horizontal="center" vertical="center"/>
    </xf>
    <xf numFmtId="0" fontId="19" fillId="0" borderId="0" xfId="0" applyFont="1" applyAlignment="1">
      <alignment horizontal="left" vertical="center" wrapText="1"/>
    </xf>
    <xf numFmtId="0" fontId="44" fillId="0" borderId="0" xfId="0" applyFont="1" applyAlignment="1">
      <alignment horizontal="left" vertical="center" wrapText="1"/>
    </xf>
    <xf numFmtId="0" fontId="39" fillId="0" borderId="0" xfId="0" applyFont="1" applyAlignment="1">
      <alignment horizontal="center" vertical="center"/>
    </xf>
    <xf numFmtId="170" fontId="3" fillId="0" borderId="0" xfId="0" applyNumberFormat="1" applyFont="1" applyAlignment="1">
      <alignment horizontal="center" vertical="center"/>
    </xf>
    <xf numFmtId="0" fontId="45" fillId="0" borderId="0" xfId="0" applyFont="1" applyAlignment="1">
      <alignment vertical="center" wrapText="1"/>
    </xf>
    <xf numFmtId="165" fontId="9" fillId="2" borderId="0" xfId="0" applyNumberFormat="1" applyFont="1" applyFill="1" applyAlignment="1">
      <alignment vertical="center"/>
    </xf>
    <xf numFmtId="170" fontId="46" fillId="0" borderId="0" xfId="0" applyNumberFormat="1" applyFont="1" applyAlignment="1">
      <alignment horizontal="center" vertical="center"/>
    </xf>
    <xf numFmtId="49" fontId="3" fillId="0" borderId="0" xfId="0" applyNumberFormat="1" applyFont="1" applyAlignment="1">
      <alignment horizontal="left" vertical="center"/>
    </xf>
    <xf numFmtId="0" fontId="7" fillId="7" borderId="0" xfId="0" applyFont="1" applyFill="1" applyAlignment="1">
      <alignment horizontal="center" vertical="center" wrapText="1"/>
    </xf>
    <xf numFmtId="0" fontId="0" fillId="0" borderId="0" xfId="0"/>
    <xf numFmtId="167" fontId="9" fillId="0" borderId="0" xfId="0" applyNumberFormat="1" applyFont="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textRotation="90"/>
    </xf>
    <xf numFmtId="164" fontId="4" fillId="6" borderId="1" xfId="0" applyNumberFormat="1" applyFont="1" applyFill="1" applyBorder="1" applyAlignment="1">
      <alignment horizontal="center" vertical="center"/>
    </xf>
    <xf numFmtId="0" fontId="10" fillId="0" borderId="2" xfId="0" applyFont="1" applyBorder="1"/>
    <xf numFmtId="0" fontId="1" fillId="4" borderId="0" xfId="0" applyFont="1" applyFill="1" applyAlignment="1">
      <alignment horizontal="left" vertical="center"/>
    </xf>
    <xf numFmtId="0" fontId="4" fillId="2" borderId="1" xfId="0" applyFont="1" applyFill="1" applyBorder="1" applyAlignment="1">
      <alignment horizontal="center" vertical="center"/>
    </xf>
    <xf numFmtId="0" fontId="9" fillId="0" borderId="0" xfId="0" applyFont="1" applyAlignment="1">
      <alignment horizontal="center" vertical="center" wrapText="1"/>
    </xf>
    <xf numFmtId="0" fontId="11" fillId="8" borderId="1" xfId="0" applyFont="1" applyFill="1" applyBorder="1" applyAlignment="1">
      <alignment horizontal="center" vertical="center" wrapText="1"/>
    </xf>
    <xf numFmtId="165" fontId="9" fillId="7" borderId="3" xfId="0" applyNumberFormat="1" applyFont="1" applyFill="1" applyBorder="1" applyAlignment="1">
      <alignment horizontal="center" vertical="center"/>
    </xf>
    <xf numFmtId="0" fontId="10" fillId="0" borderId="4" xfId="0" applyFont="1" applyBorder="1"/>
    <xf numFmtId="0" fontId="10" fillId="0" borderId="5" xfId="0" applyFont="1" applyBorder="1"/>
    <xf numFmtId="0" fontId="10" fillId="0" borderId="6" xfId="0" applyFont="1" applyBorder="1"/>
    <xf numFmtId="0" fontId="10" fillId="0" borderId="7" xfId="0" applyFont="1" applyBorder="1"/>
    <xf numFmtId="0" fontId="10" fillId="0" borderId="8" xfId="0" applyFont="1" applyBorder="1"/>
    <xf numFmtId="0" fontId="10" fillId="0" borderId="9" xfId="0" applyFont="1" applyBorder="1"/>
    <xf numFmtId="0" fontId="10" fillId="0" borderId="10" xfId="0" applyFont="1" applyBorder="1"/>
    <xf numFmtId="0" fontId="20" fillId="3" borderId="0" xfId="0" applyFont="1" applyFill="1" applyAlignment="1">
      <alignment horizontal="center" vertical="center"/>
    </xf>
    <xf numFmtId="3" fontId="9" fillId="0" borderId="0" xfId="0" applyNumberFormat="1" applyFont="1" applyAlignment="1">
      <alignment horizontal="center" vertical="center"/>
    </xf>
    <xf numFmtId="3" fontId="3" fillId="0" borderId="0" xfId="0" applyNumberFormat="1" applyFont="1" applyAlignment="1">
      <alignment horizontal="center" vertical="center"/>
    </xf>
    <xf numFmtId="3" fontId="3" fillId="0" borderId="0" xfId="0" applyNumberFormat="1" applyFont="1" applyAlignment="1">
      <alignment vertical="center"/>
    </xf>
  </cellXfs>
  <cellStyles count="1">
    <cellStyle name="Обычный" xfId="0" builtinId="0"/>
  </cellStyles>
  <dxfs count="2">
    <dxf>
      <font>
        <b/>
        <color rgb="FF3C78D8"/>
      </font>
      <fill>
        <patternFill patternType="solid">
          <fgColor rgb="FFCFE2F3"/>
          <bgColor rgb="FFCFE2F3"/>
        </patternFill>
      </fill>
    </dxf>
    <dxf>
      <font>
        <color rgb="FF980000"/>
      </font>
      <fill>
        <patternFill patternType="solid">
          <fgColor rgb="FFFCE5CD"/>
          <bgColor rgb="FFFCE5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jpg"/><Relationship Id="rId26" Type="http://schemas.openxmlformats.org/officeDocument/2006/relationships/image" Target="../media/image26.png"/><Relationship Id="rId39" Type="http://schemas.openxmlformats.org/officeDocument/2006/relationships/image" Target="../media/image39.png"/><Relationship Id="rId3" Type="http://schemas.openxmlformats.org/officeDocument/2006/relationships/image" Target="../media/image3.jpg"/><Relationship Id="rId21" Type="http://schemas.openxmlformats.org/officeDocument/2006/relationships/image" Target="../media/image21.png"/><Relationship Id="rId34" Type="http://schemas.openxmlformats.org/officeDocument/2006/relationships/image" Target="../media/image34.jpg"/><Relationship Id="rId42" Type="http://schemas.openxmlformats.org/officeDocument/2006/relationships/image" Target="../media/image42.gif"/><Relationship Id="rId47" Type="http://schemas.openxmlformats.org/officeDocument/2006/relationships/image" Target="../media/image47.gif"/><Relationship Id="rId50" Type="http://schemas.openxmlformats.org/officeDocument/2006/relationships/image" Target="../media/image50.gif"/><Relationship Id="rId7" Type="http://schemas.openxmlformats.org/officeDocument/2006/relationships/image" Target="../media/image7.jp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jpg"/><Relationship Id="rId38" Type="http://schemas.openxmlformats.org/officeDocument/2006/relationships/image" Target="../media/image38.png"/><Relationship Id="rId46" Type="http://schemas.openxmlformats.org/officeDocument/2006/relationships/image" Target="../media/image46.jpg"/><Relationship Id="rId2" Type="http://schemas.openxmlformats.org/officeDocument/2006/relationships/image" Target="../media/image2.gif"/><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41" Type="http://schemas.openxmlformats.org/officeDocument/2006/relationships/image" Target="../media/image41.jpg"/><Relationship Id="rId1" Type="http://schemas.openxmlformats.org/officeDocument/2006/relationships/image" Target="../media/image1.png"/><Relationship Id="rId6" Type="http://schemas.openxmlformats.org/officeDocument/2006/relationships/image" Target="../media/image6.jp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jpg"/><Relationship Id="rId40" Type="http://schemas.openxmlformats.org/officeDocument/2006/relationships/image" Target="../media/image40.gif"/><Relationship Id="rId45" Type="http://schemas.openxmlformats.org/officeDocument/2006/relationships/image" Target="../media/image45.jpg"/><Relationship Id="rId5" Type="http://schemas.openxmlformats.org/officeDocument/2006/relationships/image" Target="../media/image5.gif"/><Relationship Id="rId15" Type="http://schemas.openxmlformats.org/officeDocument/2006/relationships/image" Target="../media/image15.jpg"/><Relationship Id="rId23" Type="http://schemas.openxmlformats.org/officeDocument/2006/relationships/image" Target="../media/image23.jpg"/><Relationship Id="rId28" Type="http://schemas.openxmlformats.org/officeDocument/2006/relationships/image" Target="../media/image28.png"/><Relationship Id="rId36" Type="http://schemas.openxmlformats.org/officeDocument/2006/relationships/image" Target="../media/image36.jpg"/><Relationship Id="rId49" Type="http://schemas.openxmlformats.org/officeDocument/2006/relationships/image" Target="../media/image49.jpg"/><Relationship Id="rId10" Type="http://schemas.openxmlformats.org/officeDocument/2006/relationships/image" Target="../media/image10.png"/><Relationship Id="rId19" Type="http://schemas.openxmlformats.org/officeDocument/2006/relationships/image" Target="../media/image19.jpg"/><Relationship Id="rId31" Type="http://schemas.openxmlformats.org/officeDocument/2006/relationships/image" Target="../media/image31.png"/><Relationship Id="rId44" Type="http://schemas.openxmlformats.org/officeDocument/2006/relationships/image" Target="../media/image44.jpg"/><Relationship Id="rId4" Type="http://schemas.openxmlformats.org/officeDocument/2006/relationships/image" Target="../media/image4.jpg"/><Relationship Id="rId9" Type="http://schemas.openxmlformats.org/officeDocument/2006/relationships/image" Target="../media/image9.gif"/><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jpg"/><Relationship Id="rId35" Type="http://schemas.openxmlformats.org/officeDocument/2006/relationships/image" Target="../media/image35.jpg"/><Relationship Id="rId43" Type="http://schemas.openxmlformats.org/officeDocument/2006/relationships/image" Target="../media/image43.gif"/><Relationship Id="rId48" Type="http://schemas.openxmlformats.org/officeDocument/2006/relationships/image" Target="../media/image48.gif"/><Relationship Id="rId8" Type="http://schemas.openxmlformats.org/officeDocument/2006/relationships/image" Target="../media/image8.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80975" cy="57150"/>
    <xdr:pic>
      <xdr:nvPicPr>
        <xdr:cNvPr id="2" name="image15.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6</xdr:row>
      <xdr:rowOff>0</xdr:rowOff>
    </xdr:from>
    <xdr:ext cx="752475" cy="752475"/>
    <xdr:pic>
      <xdr:nvPicPr>
        <xdr:cNvPr id="3" name="image1.gif">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0</xdr:colOff>
      <xdr:row>7</xdr:row>
      <xdr:rowOff>0</xdr:rowOff>
    </xdr:from>
    <xdr:ext cx="723900" cy="752475"/>
    <xdr:pic>
      <xdr:nvPicPr>
        <xdr:cNvPr id="4" name="image45.jpg" title="Image">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4</xdr:col>
      <xdr:colOff>0</xdr:colOff>
      <xdr:row>8</xdr:row>
      <xdr:rowOff>0</xdr:rowOff>
    </xdr:from>
    <xdr:ext cx="495300" cy="495300"/>
    <xdr:pic>
      <xdr:nvPicPr>
        <xdr:cNvPr id="5" name="image40.jpg" title="Image">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0</xdr:colOff>
      <xdr:row>9</xdr:row>
      <xdr:rowOff>0</xdr:rowOff>
    </xdr:from>
    <xdr:ext cx="752475" cy="752475"/>
    <xdr:pic>
      <xdr:nvPicPr>
        <xdr:cNvPr id="6" name="image16.gif">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4</xdr:col>
      <xdr:colOff>0</xdr:colOff>
      <xdr:row>10</xdr:row>
      <xdr:rowOff>0</xdr:rowOff>
    </xdr:from>
    <xdr:ext cx="495300" cy="495300"/>
    <xdr:pic>
      <xdr:nvPicPr>
        <xdr:cNvPr id="7" name="image39.jpg">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4</xdr:col>
      <xdr:colOff>0</xdr:colOff>
      <xdr:row>11</xdr:row>
      <xdr:rowOff>0</xdr:rowOff>
    </xdr:from>
    <xdr:ext cx="447675" cy="495300"/>
    <xdr:pic>
      <xdr:nvPicPr>
        <xdr:cNvPr id="8" name="image3.jpg" title="Image">
          <a:extLst>
            <a:ext uri="{FF2B5EF4-FFF2-40B4-BE49-F238E27FC236}">
              <a16:creationId xmlns:a16="http://schemas.microsoft.com/office/drawing/2014/main" id="{00000000-0008-0000-0000-000008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4</xdr:col>
      <xdr:colOff>0</xdr:colOff>
      <xdr:row>12</xdr:row>
      <xdr:rowOff>0</xdr:rowOff>
    </xdr:from>
    <xdr:ext cx="895350" cy="895350"/>
    <xdr:pic>
      <xdr:nvPicPr>
        <xdr:cNvPr id="9" name="image50.jpg">
          <a:extLst>
            <a:ext uri="{FF2B5EF4-FFF2-40B4-BE49-F238E27FC236}">
              <a16:creationId xmlns:a16="http://schemas.microsoft.com/office/drawing/2014/main" id="{00000000-0008-0000-0000-000009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4</xdr:col>
      <xdr:colOff>0</xdr:colOff>
      <xdr:row>13</xdr:row>
      <xdr:rowOff>0</xdr:rowOff>
    </xdr:from>
    <xdr:ext cx="828675" cy="828675"/>
    <xdr:pic>
      <xdr:nvPicPr>
        <xdr:cNvPr id="10" name="image12.gif">
          <a:extLst>
            <a:ext uri="{FF2B5EF4-FFF2-40B4-BE49-F238E27FC236}">
              <a16:creationId xmlns:a16="http://schemas.microsoft.com/office/drawing/2014/main" id="{00000000-0008-0000-0000-00000A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4</xdr:col>
      <xdr:colOff>0</xdr:colOff>
      <xdr:row>14</xdr:row>
      <xdr:rowOff>0</xdr:rowOff>
    </xdr:from>
    <xdr:ext cx="381000" cy="571500"/>
    <xdr:pic>
      <xdr:nvPicPr>
        <xdr:cNvPr id="11" name="image4.png">
          <a:extLst>
            <a:ext uri="{FF2B5EF4-FFF2-40B4-BE49-F238E27FC236}">
              <a16:creationId xmlns:a16="http://schemas.microsoft.com/office/drawing/2014/main" id="{00000000-0008-0000-0000-00000B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4</xdr:col>
      <xdr:colOff>0</xdr:colOff>
      <xdr:row>15</xdr:row>
      <xdr:rowOff>0</xdr:rowOff>
    </xdr:from>
    <xdr:ext cx="504825" cy="723900"/>
    <xdr:pic>
      <xdr:nvPicPr>
        <xdr:cNvPr id="12" name="image22.png" title="Image">
          <a:extLst>
            <a:ext uri="{FF2B5EF4-FFF2-40B4-BE49-F238E27FC236}">
              <a16:creationId xmlns:a16="http://schemas.microsoft.com/office/drawing/2014/main" id="{00000000-0008-0000-0000-00000C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4</xdr:col>
      <xdr:colOff>0</xdr:colOff>
      <xdr:row>16</xdr:row>
      <xdr:rowOff>0</xdr:rowOff>
    </xdr:from>
    <xdr:ext cx="647700" cy="819150"/>
    <xdr:pic>
      <xdr:nvPicPr>
        <xdr:cNvPr id="13" name="image2.png" title="Image">
          <a:extLst>
            <a:ext uri="{FF2B5EF4-FFF2-40B4-BE49-F238E27FC236}">
              <a16:creationId xmlns:a16="http://schemas.microsoft.com/office/drawing/2014/main" id="{00000000-0008-0000-0000-00000D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4</xdr:col>
      <xdr:colOff>0</xdr:colOff>
      <xdr:row>17</xdr:row>
      <xdr:rowOff>0</xdr:rowOff>
    </xdr:from>
    <xdr:ext cx="828675" cy="704850"/>
    <xdr:pic>
      <xdr:nvPicPr>
        <xdr:cNvPr id="14" name="image26.png" title="Image">
          <a:extLst>
            <a:ext uri="{FF2B5EF4-FFF2-40B4-BE49-F238E27FC236}">
              <a16:creationId xmlns:a16="http://schemas.microsoft.com/office/drawing/2014/main" id="{00000000-0008-0000-0000-00000E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4</xdr:col>
      <xdr:colOff>0</xdr:colOff>
      <xdr:row>18</xdr:row>
      <xdr:rowOff>0</xdr:rowOff>
    </xdr:from>
    <xdr:ext cx="762000" cy="704850"/>
    <xdr:pic>
      <xdr:nvPicPr>
        <xdr:cNvPr id="15" name="image21.png" title="Image">
          <a:extLst>
            <a:ext uri="{FF2B5EF4-FFF2-40B4-BE49-F238E27FC236}">
              <a16:creationId xmlns:a16="http://schemas.microsoft.com/office/drawing/2014/main" id="{00000000-0008-0000-0000-00000F000000}"/>
            </a:ext>
          </a:extLst>
        </xdr:cNvPr>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4</xdr:col>
      <xdr:colOff>0</xdr:colOff>
      <xdr:row>19</xdr:row>
      <xdr:rowOff>0</xdr:rowOff>
    </xdr:from>
    <xdr:ext cx="847725" cy="704850"/>
    <xdr:pic>
      <xdr:nvPicPr>
        <xdr:cNvPr id="16" name="image28.jpg" title="Image">
          <a:extLst>
            <a:ext uri="{FF2B5EF4-FFF2-40B4-BE49-F238E27FC236}">
              <a16:creationId xmlns:a16="http://schemas.microsoft.com/office/drawing/2014/main" id="{00000000-0008-0000-0000-000010000000}"/>
            </a:ext>
          </a:extLst>
        </xdr:cNvPr>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4</xdr:col>
      <xdr:colOff>0</xdr:colOff>
      <xdr:row>20</xdr:row>
      <xdr:rowOff>0</xdr:rowOff>
    </xdr:from>
    <xdr:ext cx="495300" cy="438150"/>
    <xdr:pic>
      <xdr:nvPicPr>
        <xdr:cNvPr id="17" name="image9.png" title="Image">
          <a:extLst>
            <a:ext uri="{FF2B5EF4-FFF2-40B4-BE49-F238E27FC236}">
              <a16:creationId xmlns:a16="http://schemas.microsoft.com/office/drawing/2014/main" id="{00000000-0008-0000-0000-000011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4</xdr:col>
      <xdr:colOff>0</xdr:colOff>
      <xdr:row>21</xdr:row>
      <xdr:rowOff>0</xdr:rowOff>
    </xdr:from>
    <xdr:ext cx="628650" cy="628650"/>
    <xdr:pic>
      <xdr:nvPicPr>
        <xdr:cNvPr id="18" name="image13.png" title="Image">
          <a:extLst>
            <a:ext uri="{FF2B5EF4-FFF2-40B4-BE49-F238E27FC236}">
              <a16:creationId xmlns:a16="http://schemas.microsoft.com/office/drawing/2014/main" id="{00000000-0008-0000-0000-000012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oneCellAnchor>
    <xdr:from>
      <xdr:col>4</xdr:col>
      <xdr:colOff>0</xdr:colOff>
      <xdr:row>22</xdr:row>
      <xdr:rowOff>0</xdr:rowOff>
    </xdr:from>
    <xdr:ext cx="800100" cy="704850"/>
    <xdr:pic>
      <xdr:nvPicPr>
        <xdr:cNvPr id="19" name="image14.jpg" title="Image">
          <a:extLst>
            <a:ext uri="{FF2B5EF4-FFF2-40B4-BE49-F238E27FC236}">
              <a16:creationId xmlns:a16="http://schemas.microsoft.com/office/drawing/2014/main" id="{00000000-0008-0000-0000-000013000000}"/>
            </a:ext>
          </a:extLst>
        </xdr:cNvPr>
        <xdr:cNvPicPr preferRelativeResize="0"/>
      </xdr:nvPicPr>
      <xdr:blipFill>
        <a:blip xmlns:r="http://schemas.openxmlformats.org/officeDocument/2006/relationships" r:embed="rId18" cstate="print"/>
        <a:stretch>
          <a:fillRect/>
        </a:stretch>
      </xdr:blipFill>
      <xdr:spPr>
        <a:prstGeom prst="rect">
          <a:avLst/>
        </a:prstGeom>
        <a:noFill/>
      </xdr:spPr>
    </xdr:pic>
    <xdr:clientData fLocksWithSheet="0"/>
  </xdr:oneCellAnchor>
  <xdr:oneCellAnchor>
    <xdr:from>
      <xdr:col>4</xdr:col>
      <xdr:colOff>0</xdr:colOff>
      <xdr:row>23</xdr:row>
      <xdr:rowOff>0</xdr:rowOff>
    </xdr:from>
    <xdr:ext cx="685800" cy="685800"/>
    <xdr:pic>
      <xdr:nvPicPr>
        <xdr:cNvPr id="20" name="image29.jpg">
          <a:extLst>
            <a:ext uri="{FF2B5EF4-FFF2-40B4-BE49-F238E27FC236}">
              <a16:creationId xmlns:a16="http://schemas.microsoft.com/office/drawing/2014/main" id="{00000000-0008-0000-0000-000014000000}"/>
            </a:ext>
          </a:extLst>
        </xdr:cNvPr>
        <xdr:cNvPicPr preferRelativeResize="0"/>
      </xdr:nvPicPr>
      <xdr:blipFill>
        <a:blip xmlns:r="http://schemas.openxmlformats.org/officeDocument/2006/relationships" r:embed="rId19" cstate="print"/>
        <a:stretch>
          <a:fillRect/>
        </a:stretch>
      </xdr:blipFill>
      <xdr:spPr>
        <a:prstGeom prst="rect">
          <a:avLst/>
        </a:prstGeom>
        <a:noFill/>
      </xdr:spPr>
    </xdr:pic>
    <xdr:clientData fLocksWithSheet="0"/>
  </xdr:oneCellAnchor>
  <xdr:oneCellAnchor>
    <xdr:from>
      <xdr:col>4</xdr:col>
      <xdr:colOff>0</xdr:colOff>
      <xdr:row>24</xdr:row>
      <xdr:rowOff>0</xdr:rowOff>
    </xdr:from>
    <xdr:ext cx="923925" cy="800100"/>
    <xdr:pic>
      <xdr:nvPicPr>
        <xdr:cNvPr id="21" name="image25.png" title="Image">
          <a:extLst>
            <a:ext uri="{FF2B5EF4-FFF2-40B4-BE49-F238E27FC236}">
              <a16:creationId xmlns:a16="http://schemas.microsoft.com/office/drawing/2014/main" id="{00000000-0008-0000-0000-000015000000}"/>
            </a:ext>
          </a:extLst>
        </xdr:cNvPr>
        <xdr:cNvPicPr preferRelativeResize="0"/>
      </xdr:nvPicPr>
      <xdr:blipFill>
        <a:blip xmlns:r="http://schemas.openxmlformats.org/officeDocument/2006/relationships" r:embed="rId20" cstate="print"/>
        <a:stretch>
          <a:fillRect/>
        </a:stretch>
      </xdr:blipFill>
      <xdr:spPr>
        <a:prstGeom prst="rect">
          <a:avLst/>
        </a:prstGeom>
        <a:noFill/>
      </xdr:spPr>
    </xdr:pic>
    <xdr:clientData fLocksWithSheet="0"/>
  </xdr:oneCellAnchor>
  <xdr:oneCellAnchor>
    <xdr:from>
      <xdr:col>4</xdr:col>
      <xdr:colOff>0</xdr:colOff>
      <xdr:row>25</xdr:row>
      <xdr:rowOff>0</xdr:rowOff>
    </xdr:from>
    <xdr:ext cx="361950" cy="542925"/>
    <xdr:pic>
      <xdr:nvPicPr>
        <xdr:cNvPr id="22" name="image36.png" title="Image">
          <a:extLst>
            <a:ext uri="{FF2B5EF4-FFF2-40B4-BE49-F238E27FC236}">
              <a16:creationId xmlns:a16="http://schemas.microsoft.com/office/drawing/2014/main" id="{00000000-0008-0000-0000-000016000000}"/>
            </a:ext>
          </a:extLst>
        </xdr:cNvPr>
        <xdr:cNvPicPr preferRelativeResize="0"/>
      </xdr:nvPicPr>
      <xdr:blipFill>
        <a:blip xmlns:r="http://schemas.openxmlformats.org/officeDocument/2006/relationships" r:embed="rId21" cstate="print"/>
        <a:stretch>
          <a:fillRect/>
        </a:stretch>
      </xdr:blipFill>
      <xdr:spPr>
        <a:prstGeom prst="rect">
          <a:avLst/>
        </a:prstGeom>
        <a:noFill/>
      </xdr:spPr>
    </xdr:pic>
    <xdr:clientData fLocksWithSheet="0"/>
  </xdr:oneCellAnchor>
  <xdr:oneCellAnchor>
    <xdr:from>
      <xdr:col>4</xdr:col>
      <xdr:colOff>0</xdr:colOff>
      <xdr:row>26</xdr:row>
      <xdr:rowOff>0</xdr:rowOff>
    </xdr:from>
    <xdr:ext cx="466725" cy="542925"/>
    <xdr:pic>
      <xdr:nvPicPr>
        <xdr:cNvPr id="23" name="image32.png" title="Image">
          <a:extLst>
            <a:ext uri="{FF2B5EF4-FFF2-40B4-BE49-F238E27FC236}">
              <a16:creationId xmlns:a16="http://schemas.microsoft.com/office/drawing/2014/main" id="{00000000-0008-0000-0000-000017000000}"/>
            </a:ext>
          </a:extLst>
        </xdr:cNvPr>
        <xdr:cNvPicPr preferRelativeResize="0"/>
      </xdr:nvPicPr>
      <xdr:blipFill>
        <a:blip xmlns:r="http://schemas.openxmlformats.org/officeDocument/2006/relationships" r:embed="rId22" cstate="print"/>
        <a:stretch>
          <a:fillRect/>
        </a:stretch>
      </xdr:blipFill>
      <xdr:spPr>
        <a:prstGeom prst="rect">
          <a:avLst/>
        </a:prstGeom>
        <a:noFill/>
      </xdr:spPr>
    </xdr:pic>
    <xdr:clientData fLocksWithSheet="0"/>
  </xdr:oneCellAnchor>
  <xdr:oneCellAnchor>
    <xdr:from>
      <xdr:col>4</xdr:col>
      <xdr:colOff>0</xdr:colOff>
      <xdr:row>27</xdr:row>
      <xdr:rowOff>0</xdr:rowOff>
    </xdr:from>
    <xdr:ext cx="428625" cy="542925"/>
    <xdr:pic>
      <xdr:nvPicPr>
        <xdr:cNvPr id="24" name="image33.jpg" title="Image">
          <a:extLst>
            <a:ext uri="{FF2B5EF4-FFF2-40B4-BE49-F238E27FC236}">
              <a16:creationId xmlns:a16="http://schemas.microsoft.com/office/drawing/2014/main" id="{00000000-0008-0000-0000-000018000000}"/>
            </a:ext>
          </a:extLst>
        </xdr:cNvPr>
        <xdr:cNvPicPr preferRelativeResize="0"/>
      </xdr:nvPicPr>
      <xdr:blipFill>
        <a:blip xmlns:r="http://schemas.openxmlformats.org/officeDocument/2006/relationships" r:embed="rId23" cstate="print"/>
        <a:stretch>
          <a:fillRect/>
        </a:stretch>
      </xdr:blipFill>
      <xdr:spPr>
        <a:prstGeom prst="rect">
          <a:avLst/>
        </a:prstGeom>
        <a:noFill/>
      </xdr:spPr>
    </xdr:pic>
    <xdr:clientData fLocksWithSheet="0"/>
  </xdr:oneCellAnchor>
  <xdr:oneCellAnchor>
    <xdr:from>
      <xdr:col>4</xdr:col>
      <xdr:colOff>0</xdr:colOff>
      <xdr:row>28</xdr:row>
      <xdr:rowOff>0</xdr:rowOff>
    </xdr:from>
    <xdr:ext cx="542925" cy="542925"/>
    <xdr:pic>
      <xdr:nvPicPr>
        <xdr:cNvPr id="25" name="image8.png" title="Image">
          <a:extLst>
            <a:ext uri="{FF2B5EF4-FFF2-40B4-BE49-F238E27FC236}">
              <a16:creationId xmlns:a16="http://schemas.microsoft.com/office/drawing/2014/main" id="{00000000-0008-0000-0000-000019000000}"/>
            </a:ext>
          </a:extLst>
        </xdr:cNvPr>
        <xdr:cNvPicPr preferRelativeResize="0"/>
      </xdr:nvPicPr>
      <xdr:blipFill>
        <a:blip xmlns:r="http://schemas.openxmlformats.org/officeDocument/2006/relationships" r:embed="rId24" cstate="print"/>
        <a:stretch>
          <a:fillRect/>
        </a:stretch>
      </xdr:blipFill>
      <xdr:spPr>
        <a:prstGeom prst="rect">
          <a:avLst/>
        </a:prstGeom>
        <a:noFill/>
      </xdr:spPr>
    </xdr:pic>
    <xdr:clientData fLocksWithSheet="0"/>
  </xdr:oneCellAnchor>
  <xdr:oneCellAnchor>
    <xdr:from>
      <xdr:col>4</xdr:col>
      <xdr:colOff>0</xdr:colOff>
      <xdr:row>29</xdr:row>
      <xdr:rowOff>0</xdr:rowOff>
    </xdr:from>
    <xdr:ext cx="438150" cy="552450"/>
    <xdr:pic>
      <xdr:nvPicPr>
        <xdr:cNvPr id="26" name="image37.png" title="Image">
          <a:extLst>
            <a:ext uri="{FF2B5EF4-FFF2-40B4-BE49-F238E27FC236}">
              <a16:creationId xmlns:a16="http://schemas.microsoft.com/office/drawing/2014/main" id="{00000000-0008-0000-0000-00001A000000}"/>
            </a:ext>
          </a:extLst>
        </xdr:cNvPr>
        <xdr:cNvPicPr preferRelativeResize="0"/>
      </xdr:nvPicPr>
      <xdr:blipFill>
        <a:blip xmlns:r="http://schemas.openxmlformats.org/officeDocument/2006/relationships" r:embed="rId25" cstate="print"/>
        <a:stretch>
          <a:fillRect/>
        </a:stretch>
      </xdr:blipFill>
      <xdr:spPr>
        <a:prstGeom prst="rect">
          <a:avLst/>
        </a:prstGeom>
        <a:noFill/>
      </xdr:spPr>
    </xdr:pic>
    <xdr:clientData fLocksWithSheet="0"/>
  </xdr:oneCellAnchor>
  <xdr:oneCellAnchor>
    <xdr:from>
      <xdr:col>4</xdr:col>
      <xdr:colOff>0</xdr:colOff>
      <xdr:row>30</xdr:row>
      <xdr:rowOff>0</xdr:rowOff>
    </xdr:from>
    <xdr:ext cx="409575" cy="542925"/>
    <xdr:pic>
      <xdr:nvPicPr>
        <xdr:cNvPr id="27" name="image6.png" title="Image">
          <a:extLst>
            <a:ext uri="{FF2B5EF4-FFF2-40B4-BE49-F238E27FC236}">
              <a16:creationId xmlns:a16="http://schemas.microsoft.com/office/drawing/2014/main" id="{00000000-0008-0000-0000-00001B000000}"/>
            </a:ext>
          </a:extLst>
        </xdr:cNvPr>
        <xdr:cNvPicPr preferRelativeResize="0"/>
      </xdr:nvPicPr>
      <xdr:blipFill>
        <a:blip xmlns:r="http://schemas.openxmlformats.org/officeDocument/2006/relationships" r:embed="rId26" cstate="print"/>
        <a:stretch>
          <a:fillRect/>
        </a:stretch>
      </xdr:blipFill>
      <xdr:spPr>
        <a:prstGeom prst="rect">
          <a:avLst/>
        </a:prstGeom>
        <a:noFill/>
      </xdr:spPr>
    </xdr:pic>
    <xdr:clientData fLocksWithSheet="0"/>
  </xdr:oneCellAnchor>
  <xdr:oneCellAnchor>
    <xdr:from>
      <xdr:col>4</xdr:col>
      <xdr:colOff>0</xdr:colOff>
      <xdr:row>31</xdr:row>
      <xdr:rowOff>0</xdr:rowOff>
    </xdr:from>
    <xdr:ext cx="723900" cy="723900"/>
    <xdr:pic>
      <xdr:nvPicPr>
        <xdr:cNvPr id="28" name="image10.png" title="Image">
          <a:extLst>
            <a:ext uri="{FF2B5EF4-FFF2-40B4-BE49-F238E27FC236}">
              <a16:creationId xmlns:a16="http://schemas.microsoft.com/office/drawing/2014/main" id="{00000000-0008-0000-0000-00001C000000}"/>
            </a:ext>
          </a:extLst>
        </xdr:cNvPr>
        <xdr:cNvPicPr preferRelativeResize="0"/>
      </xdr:nvPicPr>
      <xdr:blipFill>
        <a:blip xmlns:r="http://schemas.openxmlformats.org/officeDocument/2006/relationships" r:embed="rId27" cstate="print"/>
        <a:stretch>
          <a:fillRect/>
        </a:stretch>
      </xdr:blipFill>
      <xdr:spPr>
        <a:prstGeom prst="rect">
          <a:avLst/>
        </a:prstGeom>
        <a:noFill/>
      </xdr:spPr>
    </xdr:pic>
    <xdr:clientData fLocksWithSheet="0"/>
  </xdr:oneCellAnchor>
  <xdr:oneCellAnchor>
    <xdr:from>
      <xdr:col>4</xdr:col>
      <xdr:colOff>0</xdr:colOff>
      <xdr:row>32</xdr:row>
      <xdr:rowOff>0</xdr:rowOff>
    </xdr:from>
    <xdr:ext cx="723900" cy="723900"/>
    <xdr:pic>
      <xdr:nvPicPr>
        <xdr:cNvPr id="29" name="image31.png" title="Image">
          <a:extLst>
            <a:ext uri="{FF2B5EF4-FFF2-40B4-BE49-F238E27FC236}">
              <a16:creationId xmlns:a16="http://schemas.microsoft.com/office/drawing/2014/main" id="{00000000-0008-0000-0000-00001D000000}"/>
            </a:ext>
          </a:extLst>
        </xdr:cNvPr>
        <xdr:cNvPicPr preferRelativeResize="0"/>
      </xdr:nvPicPr>
      <xdr:blipFill>
        <a:blip xmlns:r="http://schemas.openxmlformats.org/officeDocument/2006/relationships" r:embed="rId28" cstate="print"/>
        <a:stretch>
          <a:fillRect/>
        </a:stretch>
      </xdr:blipFill>
      <xdr:spPr>
        <a:prstGeom prst="rect">
          <a:avLst/>
        </a:prstGeom>
        <a:noFill/>
      </xdr:spPr>
    </xdr:pic>
    <xdr:clientData fLocksWithSheet="0"/>
  </xdr:oneCellAnchor>
  <xdr:oneCellAnchor>
    <xdr:from>
      <xdr:col>4</xdr:col>
      <xdr:colOff>0</xdr:colOff>
      <xdr:row>34</xdr:row>
      <xdr:rowOff>0</xdr:rowOff>
    </xdr:from>
    <xdr:ext cx="581025" cy="590550"/>
    <xdr:pic>
      <xdr:nvPicPr>
        <xdr:cNvPr id="30" name="image41.png" title="Image">
          <a:extLst>
            <a:ext uri="{FF2B5EF4-FFF2-40B4-BE49-F238E27FC236}">
              <a16:creationId xmlns:a16="http://schemas.microsoft.com/office/drawing/2014/main" id="{00000000-0008-0000-0000-00001E000000}"/>
            </a:ext>
          </a:extLst>
        </xdr:cNvPr>
        <xdr:cNvPicPr preferRelativeResize="0"/>
      </xdr:nvPicPr>
      <xdr:blipFill>
        <a:blip xmlns:r="http://schemas.openxmlformats.org/officeDocument/2006/relationships" r:embed="rId29" cstate="print"/>
        <a:stretch>
          <a:fillRect/>
        </a:stretch>
      </xdr:blipFill>
      <xdr:spPr>
        <a:prstGeom prst="rect">
          <a:avLst/>
        </a:prstGeom>
        <a:noFill/>
      </xdr:spPr>
    </xdr:pic>
    <xdr:clientData fLocksWithSheet="0"/>
  </xdr:oneCellAnchor>
  <xdr:oneCellAnchor>
    <xdr:from>
      <xdr:col>4</xdr:col>
      <xdr:colOff>0</xdr:colOff>
      <xdr:row>35</xdr:row>
      <xdr:rowOff>0</xdr:rowOff>
    </xdr:from>
    <xdr:ext cx="514350" cy="590550"/>
    <xdr:pic>
      <xdr:nvPicPr>
        <xdr:cNvPr id="31" name="image38.jpg" title="Image">
          <a:extLst>
            <a:ext uri="{FF2B5EF4-FFF2-40B4-BE49-F238E27FC236}">
              <a16:creationId xmlns:a16="http://schemas.microsoft.com/office/drawing/2014/main" id="{00000000-0008-0000-0000-00001F000000}"/>
            </a:ext>
          </a:extLst>
        </xdr:cNvPr>
        <xdr:cNvPicPr preferRelativeResize="0"/>
      </xdr:nvPicPr>
      <xdr:blipFill>
        <a:blip xmlns:r="http://schemas.openxmlformats.org/officeDocument/2006/relationships" r:embed="rId30" cstate="print"/>
        <a:stretch>
          <a:fillRect/>
        </a:stretch>
      </xdr:blipFill>
      <xdr:spPr>
        <a:prstGeom prst="rect">
          <a:avLst/>
        </a:prstGeom>
        <a:noFill/>
      </xdr:spPr>
    </xdr:pic>
    <xdr:clientData fLocksWithSheet="0"/>
  </xdr:oneCellAnchor>
  <xdr:oneCellAnchor>
    <xdr:from>
      <xdr:col>4</xdr:col>
      <xdr:colOff>0</xdr:colOff>
      <xdr:row>36</xdr:row>
      <xdr:rowOff>0</xdr:rowOff>
    </xdr:from>
    <xdr:ext cx="466725" cy="457200"/>
    <xdr:pic>
      <xdr:nvPicPr>
        <xdr:cNvPr id="32" name="image48.png" title="Image">
          <a:extLst>
            <a:ext uri="{FF2B5EF4-FFF2-40B4-BE49-F238E27FC236}">
              <a16:creationId xmlns:a16="http://schemas.microsoft.com/office/drawing/2014/main" id="{00000000-0008-0000-0000-000020000000}"/>
            </a:ext>
          </a:extLst>
        </xdr:cNvPr>
        <xdr:cNvPicPr preferRelativeResize="0"/>
      </xdr:nvPicPr>
      <xdr:blipFill>
        <a:blip xmlns:r="http://schemas.openxmlformats.org/officeDocument/2006/relationships" r:embed="rId31" cstate="print"/>
        <a:stretch>
          <a:fillRect/>
        </a:stretch>
      </xdr:blipFill>
      <xdr:spPr>
        <a:prstGeom prst="rect">
          <a:avLst/>
        </a:prstGeom>
        <a:noFill/>
      </xdr:spPr>
    </xdr:pic>
    <xdr:clientData fLocksWithSheet="0"/>
  </xdr:oneCellAnchor>
  <xdr:oneCellAnchor>
    <xdr:from>
      <xdr:col>4</xdr:col>
      <xdr:colOff>0</xdr:colOff>
      <xdr:row>37</xdr:row>
      <xdr:rowOff>0</xdr:rowOff>
    </xdr:from>
    <xdr:ext cx="457200" cy="457200"/>
    <xdr:pic>
      <xdr:nvPicPr>
        <xdr:cNvPr id="33" name="image17.png" title="Image">
          <a:extLst>
            <a:ext uri="{FF2B5EF4-FFF2-40B4-BE49-F238E27FC236}">
              <a16:creationId xmlns:a16="http://schemas.microsoft.com/office/drawing/2014/main" id="{00000000-0008-0000-0000-000021000000}"/>
            </a:ext>
          </a:extLst>
        </xdr:cNvPr>
        <xdr:cNvPicPr preferRelativeResize="0"/>
      </xdr:nvPicPr>
      <xdr:blipFill>
        <a:blip xmlns:r="http://schemas.openxmlformats.org/officeDocument/2006/relationships" r:embed="rId32" cstate="print"/>
        <a:stretch>
          <a:fillRect/>
        </a:stretch>
      </xdr:blipFill>
      <xdr:spPr>
        <a:prstGeom prst="rect">
          <a:avLst/>
        </a:prstGeom>
        <a:noFill/>
      </xdr:spPr>
    </xdr:pic>
    <xdr:clientData fLocksWithSheet="0"/>
  </xdr:oneCellAnchor>
  <xdr:oneCellAnchor>
    <xdr:from>
      <xdr:col>4</xdr:col>
      <xdr:colOff>0</xdr:colOff>
      <xdr:row>39</xdr:row>
      <xdr:rowOff>0</xdr:rowOff>
    </xdr:from>
    <xdr:ext cx="466725" cy="723900"/>
    <xdr:pic>
      <xdr:nvPicPr>
        <xdr:cNvPr id="34" name="image34.jpg" title="Image">
          <a:extLst>
            <a:ext uri="{FF2B5EF4-FFF2-40B4-BE49-F238E27FC236}">
              <a16:creationId xmlns:a16="http://schemas.microsoft.com/office/drawing/2014/main" id="{00000000-0008-0000-0000-000022000000}"/>
            </a:ext>
          </a:extLst>
        </xdr:cNvPr>
        <xdr:cNvPicPr preferRelativeResize="0"/>
      </xdr:nvPicPr>
      <xdr:blipFill>
        <a:blip xmlns:r="http://schemas.openxmlformats.org/officeDocument/2006/relationships" r:embed="rId33" cstate="print"/>
        <a:stretch>
          <a:fillRect/>
        </a:stretch>
      </xdr:blipFill>
      <xdr:spPr>
        <a:prstGeom prst="rect">
          <a:avLst/>
        </a:prstGeom>
        <a:noFill/>
      </xdr:spPr>
    </xdr:pic>
    <xdr:clientData fLocksWithSheet="0"/>
  </xdr:oneCellAnchor>
  <xdr:oneCellAnchor>
    <xdr:from>
      <xdr:col>4</xdr:col>
      <xdr:colOff>0</xdr:colOff>
      <xdr:row>40</xdr:row>
      <xdr:rowOff>0</xdr:rowOff>
    </xdr:from>
    <xdr:ext cx="571500" cy="723900"/>
    <xdr:pic>
      <xdr:nvPicPr>
        <xdr:cNvPr id="35" name="image2.png" title="Image">
          <a:extLst>
            <a:ext uri="{FF2B5EF4-FFF2-40B4-BE49-F238E27FC236}">
              <a16:creationId xmlns:a16="http://schemas.microsoft.com/office/drawing/2014/main" id="{00000000-0008-0000-0000-000023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4</xdr:col>
      <xdr:colOff>0</xdr:colOff>
      <xdr:row>41</xdr:row>
      <xdr:rowOff>0</xdr:rowOff>
    </xdr:from>
    <xdr:ext cx="847725" cy="876300"/>
    <xdr:pic>
      <xdr:nvPicPr>
        <xdr:cNvPr id="36" name="image35.jpg" title="Image">
          <a:extLst>
            <a:ext uri="{FF2B5EF4-FFF2-40B4-BE49-F238E27FC236}">
              <a16:creationId xmlns:a16="http://schemas.microsoft.com/office/drawing/2014/main" id="{00000000-0008-0000-0000-000024000000}"/>
            </a:ext>
          </a:extLst>
        </xdr:cNvPr>
        <xdr:cNvPicPr preferRelativeResize="0"/>
      </xdr:nvPicPr>
      <xdr:blipFill>
        <a:blip xmlns:r="http://schemas.openxmlformats.org/officeDocument/2006/relationships" r:embed="rId34" cstate="print"/>
        <a:stretch>
          <a:fillRect/>
        </a:stretch>
      </xdr:blipFill>
      <xdr:spPr>
        <a:prstGeom prst="rect">
          <a:avLst/>
        </a:prstGeom>
        <a:noFill/>
      </xdr:spPr>
    </xdr:pic>
    <xdr:clientData fLocksWithSheet="0"/>
  </xdr:oneCellAnchor>
  <xdr:oneCellAnchor>
    <xdr:from>
      <xdr:col>4</xdr:col>
      <xdr:colOff>0</xdr:colOff>
      <xdr:row>43</xdr:row>
      <xdr:rowOff>0</xdr:rowOff>
    </xdr:from>
    <xdr:ext cx="647700" cy="647700"/>
    <xdr:pic>
      <xdr:nvPicPr>
        <xdr:cNvPr id="37" name="image46.jpg" title="Image">
          <a:extLst>
            <a:ext uri="{FF2B5EF4-FFF2-40B4-BE49-F238E27FC236}">
              <a16:creationId xmlns:a16="http://schemas.microsoft.com/office/drawing/2014/main" id="{00000000-0008-0000-0000-000025000000}"/>
            </a:ext>
          </a:extLst>
        </xdr:cNvPr>
        <xdr:cNvPicPr preferRelativeResize="0"/>
      </xdr:nvPicPr>
      <xdr:blipFill>
        <a:blip xmlns:r="http://schemas.openxmlformats.org/officeDocument/2006/relationships" r:embed="rId35" cstate="print"/>
        <a:stretch>
          <a:fillRect/>
        </a:stretch>
      </xdr:blipFill>
      <xdr:spPr>
        <a:prstGeom prst="rect">
          <a:avLst/>
        </a:prstGeom>
        <a:noFill/>
      </xdr:spPr>
    </xdr:pic>
    <xdr:clientData fLocksWithSheet="0"/>
  </xdr:oneCellAnchor>
  <xdr:oneCellAnchor>
    <xdr:from>
      <xdr:col>4</xdr:col>
      <xdr:colOff>0</xdr:colOff>
      <xdr:row>86</xdr:row>
      <xdr:rowOff>0</xdr:rowOff>
    </xdr:from>
    <xdr:ext cx="447675" cy="476250"/>
    <xdr:pic>
      <xdr:nvPicPr>
        <xdr:cNvPr id="38" name="image43.jpg">
          <a:extLst>
            <a:ext uri="{FF2B5EF4-FFF2-40B4-BE49-F238E27FC236}">
              <a16:creationId xmlns:a16="http://schemas.microsoft.com/office/drawing/2014/main" id="{00000000-0008-0000-0000-000026000000}"/>
            </a:ext>
          </a:extLst>
        </xdr:cNvPr>
        <xdr:cNvPicPr preferRelativeResize="0"/>
      </xdr:nvPicPr>
      <xdr:blipFill>
        <a:blip xmlns:r="http://schemas.openxmlformats.org/officeDocument/2006/relationships" r:embed="rId36" cstate="print"/>
        <a:stretch>
          <a:fillRect/>
        </a:stretch>
      </xdr:blipFill>
      <xdr:spPr>
        <a:prstGeom prst="rect">
          <a:avLst/>
        </a:prstGeom>
        <a:noFill/>
      </xdr:spPr>
    </xdr:pic>
    <xdr:clientData fLocksWithSheet="0"/>
  </xdr:oneCellAnchor>
  <xdr:oneCellAnchor>
    <xdr:from>
      <xdr:col>4</xdr:col>
      <xdr:colOff>0</xdr:colOff>
      <xdr:row>87</xdr:row>
      <xdr:rowOff>0</xdr:rowOff>
    </xdr:from>
    <xdr:ext cx="561975" cy="561975"/>
    <xdr:pic>
      <xdr:nvPicPr>
        <xdr:cNvPr id="39" name="image49.jpg">
          <a:extLst>
            <a:ext uri="{FF2B5EF4-FFF2-40B4-BE49-F238E27FC236}">
              <a16:creationId xmlns:a16="http://schemas.microsoft.com/office/drawing/2014/main" id="{00000000-0008-0000-0000-000027000000}"/>
            </a:ext>
          </a:extLst>
        </xdr:cNvPr>
        <xdr:cNvPicPr preferRelativeResize="0"/>
      </xdr:nvPicPr>
      <xdr:blipFill>
        <a:blip xmlns:r="http://schemas.openxmlformats.org/officeDocument/2006/relationships" r:embed="rId37" cstate="print"/>
        <a:stretch>
          <a:fillRect/>
        </a:stretch>
      </xdr:blipFill>
      <xdr:spPr>
        <a:prstGeom prst="rect">
          <a:avLst/>
        </a:prstGeom>
        <a:noFill/>
      </xdr:spPr>
    </xdr:pic>
    <xdr:clientData fLocksWithSheet="0"/>
  </xdr:oneCellAnchor>
  <xdr:oneCellAnchor>
    <xdr:from>
      <xdr:col>4</xdr:col>
      <xdr:colOff>0</xdr:colOff>
      <xdr:row>88</xdr:row>
      <xdr:rowOff>0</xdr:rowOff>
    </xdr:from>
    <xdr:ext cx="685800" cy="685800"/>
    <xdr:pic>
      <xdr:nvPicPr>
        <xdr:cNvPr id="40" name="image30.png" title="Image">
          <a:extLst>
            <a:ext uri="{FF2B5EF4-FFF2-40B4-BE49-F238E27FC236}">
              <a16:creationId xmlns:a16="http://schemas.microsoft.com/office/drawing/2014/main" id="{00000000-0008-0000-0000-000028000000}"/>
            </a:ext>
          </a:extLst>
        </xdr:cNvPr>
        <xdr:cNvPicPr preferRelativeResize="0"/>
      </xdr:nvPicPr>
      <xdr:blipFill>
        <a:blip xmlns:r="http://schemas.openxmlformats.org/officeDocument/2006/relationships" r:embed="rId38" cstate="print"/>
        <a:stretch>
          <a:fillRect/>
        </a:stretch>
      </xdr:blipFill>
      <xdr:spPr>
        <a:prstGeom prst="rect">
          <a:avLst/>
        </a:prstGeom>
        <a:noFill/>
      </xdr:spPr>
    </xdr:pic>
    <xdr:clientData fLocksWithSheet="0"/>
  </xdr:oneCellAnchor>
  <xdr:oneCellAnchor>
    <xdr:from>
      <xdr:col>4</xdr:col>
      <xdr:colOff>0</xdr:colOff>
      <xdr:row>89</xdr:row>
      <xdr:rowOff>0</xdr:rowOff>
    </xdr:from>
    <xdr:ext cx="723900" cy="723900"/>
    <xdr:pic>
      <xdr:nvPicPr>
        <xdr:cNvPr id="41" name="image11.png" title="Image">
          <a:extLst>
            <a:ext uri="{FF2B5EF4-FFF2-40B4-BE49-F238E27FC236}">
              <a16:creationId xmlns:a16="http://schemas.microsoft.com/office/drawing/2014/main" id="{00000000-0008-0000-0000-000029000000}"/>
            </a:ext>
          </a:extLst>
        </xdr:cNvPr>
        <xdr:cNvPicPr preferRelativeResize="0"/>
      </xdr:nvPicPr>
      <xdr:blipFill>
        <a:blip xmlns:r="http://schemas.openxmlformats.org/officeDocument/2006/relationships" r:embed="rId39" cstate="print"/>
        <a:stretch>
          <a:fillRect/>
        </a:stretch>
      </xdr:blipFill>
      <xdr:spPr>
        <a:prstGeom prst="rect">
          <a:avLst/>
        </a:prstGeom>
        <a:noFill/>
      </xdr:spPr>
    </xdr:pic>
    <xdr:clientData fLocksWithSheet="0"/>
  </xdr:oneCellAnchor>
  <xdr:oneCellAnchor>
    <xdr:from>
      <xdr:col>4</xdr:col>
      <xdr:colOff>0</xdr:colOff>
      <xdr:row>90</xdr:row>
      <xdr:rowOff>0</xdr:rowOff>
    </xdr:from>
    <xdr:ext cx="504825" cy="504825"/>
    <xdr:pic>
      <xdr:nvPicPr>
        <xdr:cNvPr id="42" name="image7.gif">
          <a:extLst>
            <a:ext uri="{FF2B5EF4-FFF2-40B4-BE49-F238E27FC236}">
              <a16:creationId xmlns:a16="http://schemas.microsoft.com/office/drawing/2014/main" id="{00000000-0008-0000-0000-00002A000000}"/>
            </a:ext>
          </a:extLst>
        </xdr:cNvPr>
        <xdr:cNvPicPr preferRelativeResize="0"/>
      </xdr:nvPicPr>
      <xdr:blipFill>
        <a:blip xmlns:r="http://schemas.openxmlformats.org/officeDocument/2006/relationships" r:embed="rId40" cstate="print"/>
        <a:stretch>
          <a:fillRect/>
        </a:stretch>
      </xdr:blipFill>
      <xdr:spPr>
        <a:prstGeom prst="rect">
          <a:avLst/>
        </a:prstGeom>
        <a:noFill/>
      </xdr:spPr>
    </xdr:pic>
    <xdr:clientData fLocksWithSheet="0"/>
  </xdr:oneCellAnchor>
  <xdr:oneCellAnchor>
    <xdr:from>
      <xdr:col>4</xdr:col>
      <xdr:colOff>0</xdr:colOff>
      <xdr:row>91</xdr:row>
      <xdr:rowOff>0</xdr:rowOff>
    </xdr:from>
    <xdr:ext cx="495300" cy="552450"/>
    <xdr:pic>
      <xdr:nvPicPr>
        <xdr:cNvPr id="43" name="image5.jpg" title="Image">
          <a:extLst>
            <a:ext uri="{FF2B5EF4-FFF2-40B4-BE49-F238E27FC236}">
              <a16:creationId xmlns:a16="http://schemas.microsoft.com/office/drawing/2014/main" id="{00000000-0008-0000-0000-00002B000000}"/>
            </a:ext>
          </a:extLst>
        </xdr:cNvPr>
        <xdr:cNvPicPr preferRelativeResize="0"/>
      </xdr:nvPicPr>
      <xdr:blipFill>
        <a:blip xmlns:r="http://schemas.openxmlformats.org/officeDocument/2006/relationships" r:embed="rId41" cstate="print"/>
        <a:stretch>
          <a:fillRect/>
        </a:stretch>
      </xdr:blipFill>
      <xdr:spPr>
        <a:prstGeom prst="rect">
          <a:avLst/>
        </a:prstGeom>
        <a:noFill/>
      </xdr:spPr>
    </xdr:pic>
    <xdr:clientData fLocksWithSheet="0"/>
  </xdr:oneCellAnchor>
  <xdr:oneCellAnchor>
    <xdr:from>
      <xdr:col>4</xdr:col>
      <xdr:colOff>0</xdr:colOff>
      <xdr:row>92</xdr:row>
      <xdr:rowOff>0</xdr:rowOff>
    </xdr:from>
    <xdr:ext cx="466725" cy="466725"/>
    <xdr:pic>
      <xdr:nvPicPr>
        <xdr:cNvPr id="44" name="image24.gif">
          <a:extLst>
            <a:ext uri="{FF2B5EF4-FFF2-40B4-BE49-F238E27FC236}">
              <a16:creationId xmlns:a16="http://schemas.microsoft.com/office/drawing/2014/main" id="{00000000-0008-0000-0000-00002C000000}"/>
            </a:ext>
          </a:extLst>
        </xdr:cNvPr>
        <xdr:cNvPicPr preferRelativeResize="0"/>
      </xdr:nvPicPr>
      <xdr:blipFill>
        <a:blip xmlns:r="http://schemas.openxmlformats.org/officeDocument/2006/relationships" r:embed="rId42" cstate="print"/>
        <a:stretch>
          <a:fillRect/>
        </a:stretch>
      </xdr:blipFill>
      <xdr:spPr>
        <a:prstGeom prst="rect">
          <a:avLst/>
        </a:prstGeom>
        <a:noFill/>
      </xdr:spPr>
    </xdr:pic>
    <xdr:clientData fLocksWithSheet="0"/>
  </xdr:oneCellAnchor>
  <xdr:oneCellAnchor>
    <xdr:from>
      <xdr:col>4</xdr:col>
      <xdr:colOff>0</xdr:colOff>
      <xdr:row>93</xdr:row>
      <xdr:rowOff>0</xdr:rowOff>
    </xdr:from>
    <xdr:ext cx="466725" cy="466725"/>
    <xdr:pic>
      <xdr:nvPicPr>
        <xdr:cNvPr id="45" name="image20.gif">
          <a:extLst>
            <a:ext uri="{FF2B5EF4-FFF2-40B4-BE49-F238E27FC236}">
              <a16:creationId xmlns:a16="http://schemas.microsoft.com/office/drawing/2014/main" id="{00000000-0008-0000-0000-00002D000000}"/>
            </a:ext>
          </a:extLst>
        </xdr:cNvPr>
        <xdr:cNvPicPr preferRelativeResize="0"/>
      </xdr:nvPicPr>
      <xdr:blipFill>
        <a:blip xmlns:r="http://schemas.openxmlformats.org/officeDocument/2006/relationships" r:embed="rId43" cstate="print"/>
        <a:stretch>
          <a:fillRect/>
        </a:stretch>
      </xdr:blipFill>
      <xdr:spPr>
        <a:prstGeom prst="rect">
          <a:avLst/>
        </a:prstGeom>
        <a:noFill/>
      </xdr:spPr>
    </xdr:pic>
    <xdr:clientData fLocksWithSheet="0"/>
  </xdr:oneCellAnchor>
  <xdr:oneCellAnchor>
    <xdr:from>
      <xdr:col>4</xdr:col>
      <xdr:colOff>0</xdr:colOff>
      <xdr:row>94</xdr:row>
      <xdr:rowOff>0</xdr:rowOff>
    </xdr:from>
    <xdr:ext cx="466725" cy="466725"/>
    <xdr:pic>
      <xdr:nvPicPr>
        <xdr:cNvPr id="46" name="image42.jpg" title="Image">
          <a:extLst>
            <a:ext uri="{FF2B5EF4-FFF2-40B4-BE49-F238E27FC236}">
              <a16:creationId xmlns:a16="http://schemas.microsoft.com/office/drawing/2014/main" id="{00000000-0008-0000-0000-00002E000000}"/>
            </a:ext>
          </a:extLst>
        </xdr:cNvPr>
        <xdr:cNvPicPr preferRelativeResize="0"/>
      </xdr:nvPicPr>
      <xdr:blipFill>
        <a:blip xmlns:r="http://schemas.openxmlformats.org/officeDocument/2006/relationships" r:embed="rId44" cstate="print"/>
        <a:stretch>
          <a:fillRect/>
        </a:stretch>
      </xdr:blipFill>
      <xdr:spPr>
        <a:prstGeom prst="rect">
          <a:avLst/>
        </a:prstGeom>
        <a:noFill/>
      </xdr:spPr>
    </xdr:pic>
    <xdr:clientData fLocksWithSheet="0"/>
  </xdr:oneCellAnchor>
  <xdr:oneCellAnchor>
    <xdr:from>
      <xdr:col>4</xdr:col>
      <xdr:colOff>0</xdr:colOff>
      <xdr:row>95</xdr:row>
      <xdr:rowOff>0</xdr:rowOff>
    </xdr:from>
    <xdr:ext cx="466725" cy="466725"/>
    <xdr:pic>
      <xdr:nvPicPr>
        <xdr:cNvPr id="47" name="image44.jpg">
          <a:extLst>
            <a:ext uri="{FF2B5EF4-FFF2-40B4-BE49-F238E27FC236}">
              <a16:creationId xmlns:a16="http://schemas.microsoft.com/office/drawing/2014/main" id="{00000000-0008-0000-0000-00002F000000}"/>
            </a:ext>
          </a:extLst>
        </xdr:cNvPr>
        <xdr:cNvPicPr preferRelativeResize="0"/>
      </xdr:nvPicPr>
      <xdr:blipFill>
        <a:blip xmlns:r="http://schemas.openxmlformats.org/officeDocument/2006/relationships" r:embed="rId45" cstate="print"/>
        <a:stretch>
          <a:fillRect/>
        </a:stretch>
      </xdr:blipFill>
      <xdr:spPr>
        <a:prstGeom prst="rect">
          <a:avLst/>
        </a:prstGeom>
        <a:noFill/>
      </xdr:spPr>
    </xdr:pic>
    <xdr:clientData fLocksWithSheet="0"/>
  </xdr:oneCellAnchor>
  <xdr:oneCellAnchor>
    <xdr:from>
      <xdr:col>4</xdr:col>
      <xdr:colOff>0</xdr:colOff>
      <xdr:row>96</xdr:row>
      <xdr:rowOff>0</xdr:rowOff>
    </xdr:from>
    <xdr:ext cx="466725" cy="466725"/>
    <xdr:pic>
      <xdr:nvPicPr>
        <xdr:cNvPr id="48" name="image19.jpg">
          <a:extLst>
            <a:ext uri="{FF2B5EF4-FFF2-40B4-BE49-F238E27FC236}">
              <a16:creationId xmlns:a16="http://schemas.microsoft.com/office/drawing/2014/main" id="{00000000-0008-0000-0000-000030000000}"/>
            </a:ext>
          </a:extLst>
        </xdr:cNvPr>
        <xdr:cNvPicPr preferRelativeResize="0"/>
      </xdr:nvPicPr>
      <xdr:blipFill>
        <a:blip xmlns:r="http://schemas.openxmlformats.org/officeDocument/2006/relationships" r:embed="rId46" cstate="print"/>
        <a:stretch>
          <a:fillRect/>
        </a:stretch>
      </xdr:blipFill>
      <xdr:spPr>
        <a:prstGeom prst="rect">
          <a:avLst/>
        </a:prstGeom>
        <a:noFill/>
      </xdr:spPr>
    </xdr:pic>
    <xdr:clientData fLocksWithSheet="0"/>
  </xdr:oneCellAnchor>
  <xdr:oneCellAnchor>
    <xdr:from>
      <xdr:col>4</xdr:col>
      <xdr:colOff>0</xdr:colOff>
      <xdr:row>97</xdr:row>
      <xdr:rowOff>0</xdr:rowOff>
    </xdr:from>
    <xdr:ext cx="466725" cy="466725"/>
    <xdr:pic>
      <xdr:nvPicPr>
        <xdr:cNvPr id="49" name="image18.gif">
          <a:extLst>
            <a:ext uri="{FF2B5EF4-FFF2-40B4-BE49-F238E27FC236}">
              <a16:creationId xmlns:a16="http://schemas.microsoft.com/office/drawing/2014/main" id="{00000000-0008-0000-0000-000031000000}"/>
            </a:ext>
          </a:extLst>
        </xdr:cNvPr>
        <xdr:cNvPicPr preferRelativeResize="0"/>
      </xdr:nvPicPr>
      <xdr:blipFill>
        <a:blip xmlns:r="http://schemas.openxmlformats.org/officeDocument/2006/relationships" r:embed="rId47" cstate="print"/>
        <a:stretch>
          <a:fillRect/>
        </a:stretch>
      </xdr:blipFill>
      <xdr:spPr>
        <a:prstGeom prst="rect">
          <a:avLst/>
        </a:prstGeom>
        <a:noFill/>
      </xdr:spPr>
    </xdr:pic>
    <xdr:clientData fLocksWithSheet="0"/>
  </xdr:oneCellAnchor>
  <xdr:oneCellAnchor>
    <xdr:from>
      <xdr:col>4</xdr:col>
      <xdr:colOff>0</xdr:colOff>
      <xdr:row>98</xdr:row>
      <xdr:rowOff>0</xdr:rowOff>
    </xdr:from>
    <xdr:ext cx="466725" cy="466725"/>
    <xdr:pic>
      <xdr:nvPicPr>
        <xdr:cNvPr id="50" name="image27.gif">
          <a:extLst>
            <a:ext uri="{FF2B5EF4-FFF2-40B4-BE49-F238E27FC236}">
              <a16:creationId xmlns:a16="http://schemas.microsoft.com/office/drawing/2014/main" id="{00000000-0008-0000-0000-000032000000}"/>
            </a:ext>
          </a:extLst>
        </xdr:cNvPr>
        <xdr:cNvPicPr preferRelativeResize="0"/>
      </xdr:nvPicPr>
      <xdr:blipFill>
        <a:blip xmlns:r="http://schemas.openxmlformats.org/officeDocument/2006/relationships" r:embed="rId48" cstate="print"/>
        <a:stretch>
          <a:fillRect/>
        </a:stretch>
      </xdr:blipFill>
      <xdr:spPr>
        <a:prstGeom prst="rect">
          <a:avLst/>
        </a:prstGeom>
        <a:noFill/>
      </xdr:spPr>
    </xdr:pic>
    <xdr:clientData fLocksWithSheet="0"/>
  </xdr:oneCellAnchor>
  <xdr:oneCellAnchor>
    <xdr:from>
      <xdr:col>4</xdr:col>
      <xdr:colOff>0</xdr:colOff>
      <xdr:row>99</xdr:row>
      <xdr:rowOff>0</xdr:rowOff>
    </xdr:from>
    <xdr:ext cx="457200" cy="457200"/>
    <xdr:pic>
      <xdr:nvPicPr>
        <xdr:cNvPr id="51" name="image47.jpg">
          <a:extLst>
            <a:ext uri="{FF2B5EF4-FFF2-40B4-BE49-F238E27FC236}">
              <a16:creationId xmlns:a16="http://schemas.microsoft.com/office/drawing/2014/main" id="{00000000-0008-0000-0000-000033000000}"/>
            </a:ext>
          </a:extLst>
        </xdr:cNvPr>
        <xdr:cNvPicPr preferRelativeResize="0"/>
      </xdr:nvPicPr>
      <xdr:blipFill>
        <a:blip xmlns:r="http://schemas.openxmlformats.org/officeDocument/2006/relationships" r:embed="rId49" cstate="print"/>
        <a:stretch>
          <a:fillRect/>
        </a:stretch>
      </xdr:blipFill>
      <xdr:spPr>
        <a:prstGeom prst="rect">
          <a:avLst/>
        </a:prstGeom>
        <a:noFill/>
      </xdr:spPr>
    </xdr:pic>
    <xdr:clientData fLocksWithSheet="0"/>
  </xdr:oneCellAnchor>
  <xdr:oneCellAnchor>
    <xdr:from>
      <xdr:col>4</xdr:col>
      <xdr:colOff>0</xdr:colOff>
      <xdr:row>100</xdr:row>
      <xdr:rowOff>0</xdr:rowOff>
    </xdr:from>
    <xdr:ext cx="466725" cy="466725"/>
    <xdr:pic>
      <xdr:nvPicPr>
        <xdr:cNvPr id="52" name="image23.gif">
          <a:extLst>
            <a:ext uri="{FF2B5EF4-FFF2-40B4-BE49-F238E27FC236}">
              <a16:creationId xmlns:a16="http://schemas.microsoft.com/office/drawing/2014/main" id="{00000000-0008-0000-0000-000034000000}"/>
            </a:ext>
          </a:extLst>
        </xdr:cNvPr>
        <xdr:cNvPicPr preferRelativeResize="0"/>
      </xdr:nvPicPr>
      <xdr:blipFill>
        <a:blip xmlns:r="http://schemas.openxmlformats.org/officeDocument/2006/relationships" r:embed="rId50" cstate="print"/>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economicusgame.com/bunker" TargetMode="External"/><Relationship Id="rId18" Type="http://schemas.openxmlformats.org/officeDocument/2006/relationships/hyperlink" Target="https://cloud.mail.ru/public/mNKT/PFuNqA52q" TargetMode="External"/><Relationship Id="rId26" Type="http://schemas.openxmlformats.org/officeDocument/2006/relationships/hyperlink" Target="https://economicusgame.com/memes" TargetMode="External"/><Relationship Id="rId39" Type="http://schemas.openxmlformats.org/officeDocument/2006/relationships/hyperlink" Target="https://cloud.mail.ru/public/7MT9/72kC3Ystp" TargetMode="External"/><Relationship Id="rId21" Type="http://schemas.openxmlformats.org/officeDocument/2006/relationships/hyperlink" Target="https://economicusgame.com/soviet-kitchen" TargetMode="External"/><Relationship Id="rId34" Type="http://schemas.openxmlformats.org/officeDocument/2006/relationships/hyperlink" Target="https://goo.gl/76Sjoe" TargetMode="External"/><Relationship Id="rId42" Type="http://schemas.openxmlformats.org/officeDocument/2006/relationships/hyperlink" Target="https://www.economicusgame.com/orconomics" TargetMode="External"/><Relationship Id="rId47" Type="http://schemas.openxmlformats.org/officeDocument/2006/relationships/hyperlink" Target="https://www.economicusgame.com/tanchiki" TargetMode="External"/><Relationship Id="rId50" Type="http://schemas.openxmlformats.org/officeDocument/2006/relationships/hyperlink" Target="https://youtu.be/mmoSBWq5T6I" TargetMode="External"/><Relationship Id="rId55" Type="http://schemas.openxmlformats.org/officeDocument/2006/relationships/drawing" Target="../drawings/drawing1.xml"/><Relationship Id="rId7" Type="http://schemas.openxmlformats.org/officeDocument/2006/relationships/hyperlink" Target="https://www.economicusgame.com/theonlyword" TargetMode="External"/><Relationship Id="rId12" Type="http://schemas.openxmlformats.org/officeDocument/2006/relationships/hyperlink" Target="https://www.economicusgame.com/pp" TargetMode="External"/><Relationship Id="rId17" Type="http://schemas.openxmlformats.org/officeDocument/2006/relationships/hyperlink" Target="https://economicusgame.com/pervoe-ubezhische" TargetMode="External"/><Relationship Id="rId25" Type="http://schemas.openxmlformats.org/officeDocument/2006/relationships/hyperlink" Target="https://economicusgame.com/memes" TargetMode="External"/><Relationship Id="rId33" Type="http://schemas.openxmlformats.org/officeDocument/2006/relationships/hyperlink" Target="https://economicusgame.com/ubezhische" TargetMode="External"/><Relationship Id="rId38" Type="http://schemas.openxmlformats.org/officeDocument/2006/relationships/hyperlink" Target="https://cloud.mail.ru/public/svRt/67RZnfje1" TargetMode="External"/><Relationship Id="rId46" Type="http://schemas.openxmlformats.org/officeDocument/2006/relationships/hyperlink" Target="https://www.economicusgame.com/theonlyword2" TargetMode="External"/><Relationship Id="rId2" Type="http://schemas.openxmlformats.org/officeDocument/2006/relationships/hyperlink" Target="https://youtu.be/t5MJFWdOQ2E" TargetMode="External"/><Relationship Id="rId16" Type="http://schemas.openxmlformats.org/officeDocument/2006/relationships/hyperlink" Target="https://cloud.mail.ru/public/dczw/ofV7WmTbj" TargetMode="External"/><Relationship Id="rId20" Type="http://schemas.openxmlformats.org/officeDocument/2006/relationships/hyperlink" Target="https://cloud.mail.ru/public/mavL/cLs5xsbop" TargetMode="External"/><Relationship Id="rId29" Type="http://schemas.openxmlformats.org/officeDocument/2006/relationships/hyperlink" Target="https://cloud.mail.ru/public/n472/wYWXfUkre" TargetMode="External"/><Relationship Id="rId41" Type="http://schemas.openxmlformats.org/officeDocument/2006/relationships/hyperlink" Target="https://economicusgame.com/make-a-wish" TargetMode="External"/><Relationship Id="rId54" Type="http://schemas.openxmlformats.org/officeDocument/2006/relationships/hyperlink" Target="https://youtu.be/n4plmzwjVYY" TargetMode="External"/><Relationship Id="rId1" Type="http://schemas.openxmlformats.org/officeDocument/2006/relationships/hyperlink" Target="https://www.economicusgame.com/jazykolom" TargetMode="External"/><Relationship Id="rId6" Type="http://schemas.openxmlformats.org/officeDocument/2006/relationships/hyperlink" Target="https://www.economicusgame.com/lemmings" TargetMode="External"/><Relationship Id="rId11" Type="http://schemas.openxmlformats.org/officeDocument/2006/relationships/hyperlink" Target="https://cloud.mail.ru/public/32FS/ZcL3qxW55" TargetMode="External"/><Relationship Id="rId24" Type="http://schemas.openxmlformats.org/officeDocument/2006/relationships/hyperlink" Target="https://economicusgame.com/memes" TargetMode="External"/><Relationship Id="rId32" Type="http://schemas.openxmlformats.org/officeDocument/2006/relationships/hyperlink" Target="https://cloud.mail.ru/public/n472/wYWXfUkre" TargetMode="External"/><Relationship Id="rId37" Type="http://schemas.openxmlformats.org/officeDocument/2006/relationships/hyperlink" Target="https://www.economicusgame.com/theonlyword3" TargetMode="External"/><Relationship Id="rId40" Type="http://schemas.openxmlformats.org/officeDocument/2006/relationships/hyperlink" Target="https://www.economicusgame.com/lp" TargetMode="External"/><Relationship Id="rId45" Type="http://schemas.openxmlformats.org/officeDocument/2006/relationships/hyperlink" Target="https://www.economicusgame.com/jazykolom3" TargetMode="External"/><Relationship Id="rId53" Type="http://schemas.openxmlformats.org/officeDocument/2006/relationships/hyperlink" Target="http://goo.gl/76Sjoe" TargetMode="External"/><Relationship Id="rId5" Type="http://schemas.openxmlformats.org/officeDocument/2006/relationships/hyperlink" Target="https://www.economicusgame.com/klumba" TargetMode="External"/><Relationship Id="rId15" Type="http://schemas.openxmlformats.org/officeDocument/2006/relationships/hyperlink" Target="https://www.economicusgame.com/bunker" TargetMode="External"/><Relationship Id="rId23" Type="http://schemas.openxmlformats.org/officeDocument/2006/relationships/hyperlink" Target="https://economicusgame.com/memes" TargetMode="External"/><Relationship Id="rId28" Type="http://schemas.openxmlformats.org/officeDocument/2006/relationships/hyperlink" Target="https://economicusgame.com/supertank" TargetMode="External"/><Relationship Id="rId36" Type="http://schemas.openxmlformats.org/officeDocument/2006/relationships/hyperlink" Target="https://www.economicusgame.com/dino" TargetMode="External"/><Relationship Id="rId49" Type="http://schemas.openxmlformats.org/officeDocument/2006/relationships/hyperlink" Target="https://www.economicusgame.com/fixinomica" TargetMode="External"/><Relationship Id="rId10" Type="http://schemas.openxmlformats.org/officeDocument/2006/relationships/hyperlink" Target="https://cloud.mail.ru/public/S3MP/aiJ6ZyLt3" TargetMode="External"/><Relationship Id="rId19" Type="http://schemas.openxmlformats.org/officeDocument/2006/relationships/hyperlink" Target="https://economicusgame.com/ukb" TargetMode="External"/><Relationship Id="rId31" Type="http://schemas.openxmlformats.org/officeDocument/2006/relationships/hyperlink" Target="https://cloud.mail.ru/public/n472/wYWXfUkre" TargetMode="External"/><Relationship Id="rId44" Type="http://schemas.openxmlformats.org/officeDocument/2006/relationships/hyperlink" Target="https://www.economicusgame.com/cardgame" TargetMode="External"/><Relationship Id="rId52" Type="http://schemas.openxmlformats.org/officeDocument/2006/relationships/hyperlink" Target="https://youtu.be/n4plmzwjVYY" TargetMode="External"/><Relationship Id="rId4" Type="http://schemas.openxmlformats.org/officeDocument/2006/relationships/hyperlink" Target="https://www.economicusgame.com/jazykolom3" TargetMode="External"/><Relationship Id="rId9" Type="http://schemas.openxmlformats.org/officeDocument/2006/relationships/hyperlink" Target="https://www.economicusgame.com/pp" TargetMode="External"/><Relationship Id="rId14" Type="http://schemas.openxmlformats.org/officeDocument/2006/relationships/hyperlink" Target="https://www.economicusgame.com/bunker" TargetMode="External"/><Relationship Id="rId22" Type="http://schemas.openxmlformats.org/officeDocument/2006/relationships/hyperlink" Target="https://economicusgame.com/memes" TargetMode="External"/><Relationship Id="rId27" Type="http://schemas.openxmlformats.org/officeDocument/2006/relationships/hyperlink" Target="https://cloud.mail.ru/public/Jw7v/Kuy43cU4n" TargetMode="External"/><Relationship Id="rId30" Type="http://schemas.openxmlformats.org/officeDocument/2006/relationships/hyperlink" Target="https://cloud.mail.ru/public/n472/wYWXfUkre" TargetMode="External"/><Relationship Id="rId35" Type="http://schemas.openxmlformats.org/officeDocument/2006/relationships/hyperlink" Target="http://goo.gl/76Sjoe" TargetMode="External"/><Relationship Id="rId43" Type="http://schemas.openxmlformats.org/officeDocument/2006/relationships/hyperlink" Target="https://youtu.be/fww1_-p7HqM" TargetMode="External"/><Relationship Id="rId48" Type="http://schemas.openxmlformats.org/officeDocument/2006/relationships/hyperlink" Target="https://www.economicusgame.com/honey" TargetMode="External"/><Relationship Id="rId8" Type="http://schemas.openxmlformats.org/officeDocument/2006/relationships/hyperlink" Target="https://www.economicusgame.com/e3" TargetMode="External"/><Relationship Id="rId51" Type="http://schemas.openxmlformats.org/officeDocument/2006/relationships/hyperlink" Target="http://goo.gl/76Sjoe" TargetMode="External"/><Relationship Id="rId3" Type="http://schemas.openxmlformats.org/officeDocument/2006/relationships/hyperlink" Target="https://www.economicusgame.com/jazykolom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K102"/>
  <sheetViews>
    <sheetView tabSelected="1" workbookViewId="0">
      <pane xSplit="5" ySplit="6" topLeftCell="F7" activePane="bottomRight" state="frozen"/>
      <selection pane="topRight" activeCell="F1" sqref="F1"/>
      <selection pane="bottomLeft" activeCell="A7" sqref="A7"/>
      <selection pane="bottomRight" activeCell="F7" sqref="F7"/>
    </sheetView>
  </sheetViews>
  <sheetFormatPr defaultColWidth="12.5703125" defaultRowHeight="15.75" customHeight="1" outlineLevelRow="1"/>
  <cols>
    <col min="1" max="1" width="2.42578125" customWidth="1"/>
    <col min="2" max="2" width="6" customWidth="1"/>
    <col min="3" max="3" width="15.42578125" customWidth="1"/>
    <col min="4" max="4" width="3.7109375" customWidth="1"/>
    <col min="5" max="5" width="12.140625" customWidth="1"/>
    <col min="6" max="10" width="7.28515625" customWidth="1"/>
    <col min="11" max="11" width="8.42578125" hidden="1" customWidth="1"/>
    <col min="12" max="12" width="4" customWidth="1"/>
    <col min="13" max="13" width="6.42578125" customWidth="1"/>
    <col min="14" max="16" width="8.7109375" customWidth="1"/>
    <col min="17" max="17" width="7.28515625" hidden="1" customWidth="1"/>
    <col min="18" max="20" width="5.42578125" customWidth="1"/>
    <col min="21" max="22" width="4.42578125" hidden="1" customWidth="1"/>
    <col min="23" max="23" width="4.42578125" customWidth="1"/>
    <col min="24" max="24" width="6.140625" customWidth="1"/>
    <col min="25" max="25" width="7.28515625" customWidth="1"/>
    <col min="26" max="26" width="8.7109375" customWidth="1"/>
    <col min="27" max="27" width="15.42578125" customWidth="1"/>
    <col min="28" max="29" width="13.5703125" customWidth="1"/>
    <col min="30" max="30" width="20.42578125" customWidth="1"/>
    <col min="31" max="31" width="23.42578125" customWidth="1"/>
    <col min="32" max="34" width="30" customWidth="1"/>
    <col min="35" max="35" width="18.5703125" customWidth="1"/>
    <col min="36" max="36" width="16.7109375" customWidth="1"/>
    <col min="37" max="37" width="17" customWidth="1"/>
  </cols>
  <sheetData>
    <row r="1" spans="1:37" ht="12.75">
      <c r="A1" s="177"/>
      <c r="B1" s="175"/>
      <c r="C1" s="175"/>
      <c r="E1" s="1"/>
      <c r="F1" s="2" t="s">
        <v>0</v>
      </c>
      <c r="G1" s="1" t="s">
        <v>1</v>
      </c>
      <c r="H1" s="3" t="s">
        <v>2</v>
      </c>
      <c r="I1" s="4" t="s">
        <v>3</v>
      </c>
      <c r="J1" s="5" t="s">
        <v>4</v>
      </c>
      <c r="K1" s="5" t="s">
        <v>5</v>
      </c>
      <c r="L1" s="178" t="s">
        <v>6</v>
      </c>
      <c r="M1" s="179" t="s">
        <v>7</v>
      </c>
      <c r="N1" s="7" t="s">
        <v>8</v>
      </c>
      <c r="O1" s="8" t="str">
        <f>IF(N5&gt;J5,J1,IF(N5&gt;I5,I1,IF(N5&gt;H5,H1,IF(N5&gt;G5,G1,"РЦ"))))</f>
        <v>РЦ</v>
      </c>
      <c r="P1" s="181" t="s">
        <v>9</v>
      </c>
      <c r="Q1" s="175"/>
      <c r="R1" s="175"/>
      <c r="S1" s="175"/>
      <c r="T1" s="175"/>
      <c r="U1" s="175"/>
      <c r="V1" s="175"/>
      <c r="W1" s="175"/>
      <c r="X1" s="9"/>
      <c r="Y1" s="174" t="s">
        <v>10</v>
      </c>
      <c r="Z1" s="175"/>
      <c r="AA1" s="175"/>
      <c r="AB1" s="175"/>
      <c r="AC1" s="175"/>
      <c r="AH1" s="10"/>
      <c r="AI1" s="10"/>
      <c r="AJ1" s="10"/>
      <c r="AK1" s="10"/>
    </row>
    <row r="2" spans="1:37" ht="12.75" hidden="1">
      <c r="A2" s="175"/>
      <c r="B2" s="175"/>
      <c r="C2" s="175"/>
      <c r="E2" s="11" t="s">
        <v>11</v>
      </c>
      <c r="F2" s="12">
        <v>1</v>
      </c>
      <c r="G2" s="11">
        <v>0.7</v>
      </c>
      <c r="H2" s="11">
        <v>0.65</v>
      </c>
      <c r="I2" s="11">
        <v>0.6</v>
      </c>
      <c r="J2" s="11">
        <v>0.55000000000000004</v>
      </c>
      <c r="K2" s="11">
        <v>0.55000000000000004</v>
      </c>
      <c r="L2" s="175"/>
      <c r="M2" s="180"/>
      <c r="N2" s="13"/>
      <c r="O2" s="182" t="s">
        <v>12</v>
      </c>
      <c r="P2" s="183" t="s">
        <v>13</v>
      </c>
      <c r="Q2" s="183" t="s">
        <v>14</v>
      </c>
      <c r="R2" s="185" t="s">
        <v>15</v>
      </c>
      <c r="S2" s="186"/>
      <c r="T2" s="187"/>
      <c r="U2" s="15"/>
      <c r="V2" s="15"/>
      <c r="X2" s="16"/>
      <c r="Y2" s="175"/>
      <c r="Z2" s="175"/>
      <c r="AA2" s="175"/>
      <c r="AB2" s="175"/>
      <c r="AC2" s="175"/>
      <c r="AH2" s="17"/>
      <c r="AI2" s="17"/>
      <c r="AJ2" s="17"/>
      <c r="AK2" s="17"/>
    </row>
    <row r="3" spans="1:37" ht="12.75">
      <c r="A3" s="175"/>
      <c r="B3" s="175"/>
      <c r="C3" s="175"/>
      <c r="E3" s="18" t="s">
        <v>13</v>
      </c>
      <c r="F3" s="19" t="s">
        <v>16</v>
      </c>
      <c r="G3" s="18" t="s">
        <v>17</v>
      </c>
      <c r="H3" s="20" t="s">
        <v>18</v>
      </c>
      <c r="I3" s="21" t="s">
        <v>19</v>
      </c>
      <c r="J3" s="22" t="s">
        <v>20</v>
      </c>
      <c r="K3" s="22" t="s">
        <v>21</v>
      </c>
      <c r="L3" s="175"/>
      <c r="M3" s="180"/>
      <c r="N3" s="184" t="s">
        <v>22</v>
      </c>
      <c r="O3" s="180"/>
      <c r="P3" s="175"/>
      <c r="Q3" s="175"/>
      <c r="R3" s="188"/>
      <c r="S3" s="175"/>
      <c r="T3" s="189"/>
      <c r="U3" s="15"/>
      <c r="V3" s="23"/>
      <c r="W3" s="24"/>
      <c r="X3" s="25"/>
      <c r="Y3" s="175"/>
      <c r="Z3" s="175"/>
      <c r="AA3" s="175"/>
      <c r="AB3" s="175"/>
      <c r="AC3" s="175"/>
      <c r="AH3" s="26"/>
      <c r="AI3" s="26"/>
      <c r="AJ3" s="26"/>
      <c r="AK3" s="26"/>
    </row>
    <row r="4" spans="1:37" ht="12.75">
      <c r="A4" s="175"/>
      <c r="B4" s="175"/>
      <c r="C4" s="175"/>
      <c r="E4" s="18" t="s">
        <v>23</v>
      </c>
      <c r="F4" s="19" t="s">
        <v>16</v>
      </c>
      <c r="G4" s="18" t="s">
        <v>24</v>
      </c>
      <c r="H4" s="20" t="s">
        <v>25</v>
      </c>
      <c r="I4" s="21" t="s">
        <v>26</v>
      </c>
      <c r="J4" s="22" t="s">
        <v>27</v>
      </c>
      <c r="K4" s="22" t="s">
        <v>28</v>
      </c>
      <c r="L4" s="175"/>
      <c r="M4" s="180"/>
      <c r="N4" s="180"/>
      <c r="O4" s="180"/>
      <c r="P4" s="175"/>
      <c r="Q4" s="175"/>
      <c r="R4" s="190"/>
      <c r="S4" s="191"/>
      <c r="T4" s="192"/>
      <c r="U4" s="15"/>
      <c r="V4" s="23"/>
      <c r="W4" s="24"/>
      <c r="X4" s="25"/>
      <c r="Y4" s="175"/>
      <c r="Z4" s="175"/>
      <c r="AA4" s="175"/>
      <c r="AB4" s="175"/>
      <c r="AC4" s="175"/>
      <c r="AH4" s="26"/>
      <c r="AI4" s="26"/>
      <c r="AJ4" s="26"/>
      <c r="AK4" s="26"/>
    </row>
    <row r="5" spans="1:37" ht="12.75">
      <c r="A5" s="175"/>
      <c r="B5" s="175"/>
      <c r="C5" s="175"/>
      <c r="D5" s="27"/>
      <c r="E5" s="28" t="s">
        <v>29</v>
      </c>
      <c r="F5" s="29" t="s">
        <v>16</v>
      </c>
      <c r="G5" s="30">
        <v>40000</v>
      </c>
      <c r="H5" s="30">
        <v>150000</v>
      </c>
      <c r="I5" s="30">
        <v>300000</v>
      </c>
      <c r="J5" s="31">
        <v>800000</v>
      </c>
      <c r="K5" s="32">
        <v>1599999.9999999998</v>
      </c>
      <c r="L5" s="175"/>
      <c r="M5" s="33">
        <f t="shared" ref="M5:P5" si="0">SUM(M$7:M70)</f>
        <v>19</v>
      </c>
      <c r="N5" s="34">
        <f t="shared" si="0"/>
        <v>32310</v>
      </c>
      <c r="O5" s="35">
        <f t="shared" si="0"/>
        <v>32310</v>
      </c>
      <c r="P5" s="36">
        <f t="shared" si="0"/>
        <v>0</v>
      </c>
      <c r="Q5" s="37" t="s">
        <v>16</v>
      </c>
      <c r="R5" s="38">
        <f t="shared" ref="R5:T5" si="1">SUM(R7:R70)</f>
        <v>9.8574999999999999</v>
      </c>
      <c r="S5" s="39">
        <f t="shared" si="1"/>
        <v>13</v>
      </c>
      <c r="T5" s="40">
        <f t="shared" si="1"/>
        <v>3.2499666666666663E-2</v>
      </c>
      <c r="U5" s="15" t="s">
        <v>30</v>
      </c>
      <c r="V5" s="23" t="s">
        <v>31</v>
      </c>
      <c r="W5" s="176" t="s">
        <v>32</v>
      </c>
      <c r="X5" s="175"/>
      <c r="Y5" s="175"/>
      <c r="Z5" s="27"/>
      <c r="AA5" s="27"/>
      <c r="AB5" s="27"/>
      <c r="AC5" s="42"/>
      <c r="AD5" s="27"/>
      <c r="AE5" s="27"/>
      <c r="AF5" s="27"/>
      <c r="AG5" s="43"/>
      <c r="AH5" s="44"/>
      <c r="AI5" s="44"/>
      <c r="AJ5" s="44"/>
      <c r="AK5" s="44"/>
    </row>
    <row r="6" spans="1:37" ht="12.75">
      <c r="A6" s="45"/>
      <c r="B6" s="46" t="s">
        <v>33</v>
      </c>
      <c r="C6" s="23" t="s">
        <v>34</v>
      </c>
      <c r="D6" s="12" t="s">
        <v>35</v>
      </c>
      <c r="E6" s="23" t="s">
        <v>36</v>
      </c>
      <c r="F6" s="23" t="s">
        <v>37</v>
      </c>
      <c r="G6" s="23" t="s">
        <v>37</v>
      </c>
      <c r="H6" s="23" t="s">
        <v>37</v>
      </c>
      <c r="I6" s="23" t="s">
        <v>37</v>
      </c>
      <c r="J6" s="23" t="s">
        <v>37</v>
      </c>
      <c r="K6" s="23" t="s">
        <v>37</v>
      </c>
      <c r="L6" s="47" t="s">
        <v>38</v>
      </c>
      <c r="M6" s="15" t="s">
        <v>39</v>
      </c>
      <c r="N6" s="23" t="s">
        <v>37</v>
      </c>
      <c r="O6" s="48" t="s">
        <v>37</v>
      </c>
      <c r="P6" s="23" t="s">
        <v>37</v>
      </c>
      <c r="Q6" s="15" t="s">
        <v>37</v>
      </c>
      <c r="R6" s="49" t="s">
        <v>40</v>
      </c>
      <c r="S6" s="49" t="s">
        <v>41</v>
      </c>
      <c r="T6" s="50" t="s">
        <v>42</v>
      </c>
      <c r="U6" s="15" t="s">
        <v>43</v>
      </c>
      <c r="V6" s="23" t="s">
        <v>44</v>
      </c>
      <c r="W6" s="23" t="s">
        <v>40</v>
      </c>
      <c r="X6" s="51" t="s">
        <v>42</v>
      </c>
      <c r="Y6" s="47" t="s">
        <v>45</v>
      </c>
      <c r="Z6" s="12" t="s">
        <v>46</v>
      </c>
      <c r="AA6" s="14" t="s">
        <v>47</v>
      </c>
      <c r="AB6" s="52" t="s">
        <v>48</v>
      </c>
      <c r="AC6" s="53" t="s">
        <v>49</v>
      </c>
      <c r="AD6" s="12" t="s">
        <v>50</v>
      </c>
      <c r="AE6" s="12" t="s">
        <v>51</v>
      </c>
      <c r="AF6" s="54" t="s">
        <v>52</v>
      </c>
      <c r="AG6" s="54" t="s">
        <v>53</v>
      </c>
      <c r="AH6" s="55" t="s">
        <v>54</v>
      </c>
      <c r="AI6" s="55" t="s">
        <v>55</v>
      </c>
      <c r="AJ6" s="55" t="s">
        <v>56</v>
      </c>
      <c r="AK6" s="55" t="s">
        <v>57</v>
      </c>
    </row>
    <row r="7" spans="1:37" ht="59.25" customHeight="1">
      <c r="A7" s="56" t="s">
        <v>58</v>
      </c>
      <c r="B7" s="57" t="s">
        <v>59</v>
      </c>
      <c r="C7" s="58" t="s">
        <v>60</v>
      </c>
      <c r="D7" s="12" t="s">
        <v>61</v>
      </c>
      <c r="E7" s="59"/>
      <c r="F7" s="60">
        <v>1290</v>
      </c>
      <c r="G7" s="60">
        <f t="shared" ref="G7:K7" si="2">($F7+10)*G$2</f>
        <v>909.99999999999989</v>
      </c>
      <c r="H7" s="60">
        <f t="shared" si="2"/>
        <v>845</v>
      </c>
      <c r="I7" s="60">
        <f t="shared" si="2"/>
        <v>780</v>
      </c>
      <c r="J7" s="60">
        <f t="shared" si="2"/>
        <v>715.00000000000011</v>
      </c>
      <c r="K7" s="60">
        <f t="shared" si="2"/>
        <v>715.00000000000011</v>
      </c>
      <c r="L7" s="47">
        <v>10</v>
      </c>
      <c r="M7" s="61"/>
      <c r="N7" s="37" t="str">
        <f t="shared" ref="N7:N29" si="3">IF(M7&gt;0,M7*(F7),"-")</f>
        <v>-</v>
      </c>
      <c r="O7" s="8" t="str">
        <f t="shared" ref="O7:O29" si="4">IF(M7&gt;0,$M7*Q7,"-")</f>
        <v>-</v>
      </c>
      <c r="P7" s="37" t="str">
        <f t="shared" ref="P7:P29" si="5">IF(M7&gt;0,N7-O7,"-")</f>
        <v>-</v>
      </c>
      <c r="Q7" s="37" t="str">
        <f t="shared" ref="Q7:Q29" si="6">IF(M7&gt;0,IF($N$5&gt;$J$5,$J7,IF($N$5&gt;$I$5,$I7,IF($N$5&gt;$H$5,$H7,IF($N$5&gt;$G$5,$G7,$F7)))),"-")</f>
        <v>-</v>
      </c>
      <c r="R7" s="62">
        <f t="shared" ref="R7:R29" si="7">M7*W7</f>
        <v>0</v>
      </c>
      <c r="S7" s="63">
        <f t="shared" ref="S7:S29" si="8">CEILING(M7/L7,1)</f>
        <v>0</v>
      </c>
      <c r="T7" s="64">
        <f t="shared" ref="T7:T29" si="9">M7*X7</f>
        <v>0</v>
      </c>
      <c r="U7" s="65">
        <f>180+13</f>
        <v>193</v>
      </c>
      <c r="V7" s="66">
        <f t="shared" ref="V7:V14" si="10">U7/F7</f>
        <v>0.1496124031007752</v>
      </c>
      <c r="W7" s="41">
        <v>0.41</v>
      </c>
      <c r="X7" s="67">
        <f>25*17*5/1000000</f>
        <v>2.1250000000000002E-3</v>
      </c>
      <c r="Y7" s="12" t="s">
        <v>62</v>
      </c>
      <c r="Z7" s="68">
        <v>43056</v>
      </c>
      <c r="AA7" s="69" t="s">
        <v>63</v>
      </c>
      <c r="AB7" s="70">
        <v>9785906997470</v>
      </c>
      <c r="AC7" s="71" t="s">
        <v>64</v>
      </c>
      <c r="AD7" s="72" t="s">
        <v>65</v>
      </c>
      <c r="AE7" s="73" t="s">
        <v>66</v>
      </c>
      <c r="AF7" s="74" t="s">
        <v>67</v>
      </c>
      <c r="AG7" s="54"/>
      <c r="AH7" s="73" t="s">
        <v>68</v>
      </c>
      <c r="AI7" s="55" t="s">
        <v>69</v>
      </c>
      <c r="AJ7" s="73" t="s">
        <v>70</v>
      </c>
      <c r="AK7" s="73" t="s">
        <v>71</v>
      </c>
    </row>
    <row r="8" spans="1:37" ht="59.25" customHeight="1">
      <c r="A8" s="75"/>
      <c r="B8" s="57" t="s">
        <v>72</v>
      </c>
      <c r="C8" s="58" t="s">
        <v>73</v>
      </c>
      <c r="D8" s="12" t="s">
        <v>61</v>
      </c>
      <c r="E8" s="59"/>
      <c r="F8" s="60">
        <v>1490</v>
      </c>
      <c r="G8" s="60">
        <f t="shared" ref="G8:K8" si="11">($F8+10)*G$2</f>
        <v>1050</v>
      </c>
      <c r="H8" s="60">
        <f t="shared" si="11"/>
        <v>975</v>
      </c>
      <c r="I8" s="60">
        <f t="shared" si="11"/>
        <v>900</v>
      </c>
      <c r="J8" s="60">
        <f t="shared" si="11"/>
        <v>825.00000000000011</v>
      </c>
      <c r="K8" s="60">
        <f t="shared" si="11"/>
        <v>825.00000000000011</v>
      </c>
      <c r="L8" s="47">
        <v>12</v>
      </c>
      <c r="M8" s="61">
        <v>1</v>
      </c>
      <c r="N8" s="37">
        <f t="shared" si="3"/>
        <v>1490</v>
      </c>
      <c r="O8" s="8">
        <f t="shared" si="4"/>
        <v>1490</v>
      </c>
      <c r="P8" s="37">
        <f t="shared" si="5"/>
        <v>0</v>
      </c>
      <c r="Q8" s="37">
        <f t="shared" si="6"/>
        <v>1490</v>
      </c>
      <c r="R8" s="62">
        <f t="shared" si="7"/>
        <v>0.65</v>
      </c>
      <c r="S8" s="63">
        <f t="shared" si="8"/>
        <v>1</v>
      </c>
      <c r="T8" s="64">
        <f t="shared" si="9"/>
        <v>2.5920000000000001E-3</v>
      </c>
      <c r="U8" s="65">
        <f>305+13</f>
        <v>318</v>
      </c>
      <c r="V8" s="66">
        <f t="shared" si="10"/>
        <v>0.2134228187919463</v>
      </c>
      <c r="W8" s="41">
        <f>7.8/12</f>
        <v>0.65</v>
      </c>
      <c r="X8" s="67">
        <f>27*24*48/12/1000000</f>
        <v>2.5920000000000001E-3</v>
      </c>
      <c r="Y8" s="12" t="s">
        <v>74</v>
      </c>
      <c r="Z8" s="68">
        <v>43768</v>
      </c>
      <c r="AA8" s="69" t="s">
        <v>63</v>
      </c>
      <c r="AB8" s="70" t="s">
        <v>75</v>
      </c>
      <c r="AC8" s="71" t="s">
        <v>76</v>
      </c>
      <c r="AD8" s="72" t="s">
        <v>77</v>
      </c>
      <c r="AE8" s="43" t="s">
        <v>78</v>
      </c>
      <c r="AF8" s="54" t="s">
        <v>79</v>
      </c>
      <c r="AG8" s="54"/>
      <c r="AH8" s="73" t="s">
        <v>68</v>
      </c>
      <c r="AI8" s="55" t="s">
        <v>80</v>
      </c>
      <c r="AJ8" s="73" t="s">
        <v>81</v>
      </c>
      <c r="AK8" s="73" t="s">
        <v>82</v>
      </c>
    </row>
    <row r="9" spans="1:37" ht="39" customHeight="1">
      <c r="A9" s="75"/>
      <c r="B9" s="57" t="s">
        <v>83</v>
      </c>
      <c r="C9" s="58" t="s">
        <v>84</v>
      </c>
      <c r="D9" s="12" t="s">
        <v>61</v>
      </c>
      <c r="E9" s="59"/>
      <c r="F9" s="60">
        <v>690</v>
      </c>
      <c r="G9" s="60">
        <f t="shared" ref="G9:K9" si="12">($F9+10)*G$2</f>
        <v>489.99999999999994</v>
      </c>
      <c r="H9" s="60">
        <f t="shared" si="12"/>
        <v>455</v>
      </c>
      <c r="I9" s="60">
        <f t="shared" si="12"/>
        <v>420</v>
      </c>
      <c r="J9" s="60">
        <f t="shared" si="12"/>
        <v>385.00000000000006</v>
      </c>
      <c r="K9" s="60">
        <f t="shared" si="12"/>
        <v>385.00000000000006</v>
      </c>
      <c r="L9" s="47">
        <v>40</v>
      </c>
      <c r="M9" s="61">
        <v>1</v>
      </c>
      <c r="N9" s="37">
        <f t="shared" si="3"/>
        <v>690</v>
      </c>
      <c r="O9" s="8">
        <f t="shared" si="4"/>
        <v>690</v>
      </c>
      <c r="P9" s="37">
        <f t="shared" si="5"/>
        <v>0</v>
      </c>
      <c r="Q9" s="37">
        <f t="shared" si="6"/>
        <v>690</v>
      </c>
      <c r="R9" s="62">
        <f t="shared" si="7"/>
        <v>0.17</v>
      </c>
      <c r="S9" s="63">
        <f t="shared" si="8"/>
        <v>1</v>
      </c>
      <c r="T9" s="64">
        <f t="shared" si="9"/>
        <v>3.2400000000000001E-4</v>
      </c>
      <c r="U9" s="65">
        <v>99</v>
      </c>
      <c r="V9" s="66">
        <f t="shared" si="10"/>
        <v>0.14347826086956522</v>
      </c>
      <c r="W9" s="41">
        <v>0.17</v>
      </c>
      <c r="X9" s="67">
        <f>9*12*3/1000000</f>
        <v>3.2400000000000001E-4</v>
      </c>
      <c r="Y9" s="12" t="s">
        <v>85</v>
      </c>
      <c r="Z9" s="68">
        <v>44301</v>
      </c>
      <c r="AA9" s="69" t="s">
        <v>63</v>
      </c>
      <c r="AB9" s="70" t="s">
        <v>86</v>
      </c>
      <c r="AC9" s="71" t="s">
        <v>87</v>
      </c>
      <c r="AD9" s="76" t="s">
        <v>88</v>
      </c>
      <c r="AE9" s="43" t="s">
        <v>89</v>
      </c>
      <c r="AF9" s="54" t="s">
        <v>90</v>
      </c>
      <c r="AG9" s="54"/>
      <c r="AH9" s="73" t="s">
        <v>68</v>
      </c>
      <c r="AI9" s="55" t="s">
        <v>91</v>
      </c>
      <c r="AJ9" s="73" t="s">
        <v>92</v>
      </c>
      <c r="AK9" s="73" t="s">
        <v>82</v>
      </c>
    </row>
    <row r="10" spans="1:37" ht="59.25" customHeight="1">
      <c r="A10" s="75"/>
      <c r="B10" s="57" t="s">
        <v>93</v>
      </c>
      <c r="C10" s="58" t="s">
        <v>94</v>
      </c>
      <c r="D10" s="12" t="s">
        <v>95</v>
      </c>
      <c r="E10" s="59"/>
      <c r="F10" s="60">
        <v>1490</v>
      </c>
      <c r="G10" s="60">
        <f t="shared" ref="G10:K10" si="13">($F10+10)*G$2</f>
        <v>1050</v>
      </c>
      <c r="H10" s="60">
        <f t="shared" si="13"/>
        <v>975</v>
      </c>
      <c r="I10" s="60">
        <f t="shared" si="13"/>
        <v>900</v>
      </c>
      <c r="J10" s="60">
        <f t="shared" si="13"/>
        <v>825.00000000000011</v>
      </c>
      <c r="K10" s="60">
        <f t="shared" si="13"/>
        <v>825.00000000000011</v>
      </c>
      <c r="L10" s="47">
        <v>12</v>
      </c>
      <c r="M10" s="61">
        <v>1</v>
      </c>
      <c r="N10" s="37">
        <f t="shared" si="3"/>
        <v>1490</v>
      </c>
      <c r="O10" s="8">
        <f t="shared" si="4"/>
        <v>1490</v>
      </c>
      <c r="P10" s="37">
        <f t="shared" si="5"/>
        <v>0</v>
      </c>
      <c r="Q10" s="37">
        <f t="shared" si="6"/>
        <v>1490</v>
      </c>
      <c r="R10" s="62">
        <f t="shared" si="7"/>
        <v>0.5</v>
      </c>
      <c r="S10" s="63">
        <f t="shared" si="8"/>
        <v>1</v>
      </c>
      <c r="T10" s="64">
        <f t="shared" si="9"/>
        <v>2.6450000000000002E-3</v>
      </c>
      <c r="U10" s="65">
        <f>244+23</f>
        <v>267</v>
      </c>
      <c r="V10" s="66">
        <f t="shared" si="10"/>
        <v>0.17919463087248322</v>
      </c>
      <c r="W10" s="41">
        <v>0.5</v>
      </c>
      <c r="X10" s="67">
        <f>23*23*5/1000000</f>
        <v>2.6450000000000002E-3</v>
      </c>
      <c r="Y10" s="12" t="s">
        <v>74</v>
      </c>
      <c r="Z10" s="68">
        <v>43405</v>
      </c>
      <c r="AA10" s="69" t="s">
        <v>96</v>
      </c>
      <c r="AB10" s="70">
        <v>4660006614418</v>
      </c>
      <c r="AC10" s="71" t="s">
        <v>97</v>
      </c>
      <c r="AD10" s="72" t="s">
        <v>98</v>
      </c>
      <c r="AE10" s="73" t="s">
        <v>99</v>
      </c>
      <c r="AF10" s="54" t="s">
        <v>100</v>
      </c>
      <c r="AG10" s="54" t="s">
        <v>101</v>
      </c>
      <c r="AH10" s="73" t="s">
        <v>102</v>
      </c>
      <c r="AI10" s="55" t="s">
        <v>103</v>
      </c>
      <c r="AJ10" s="73" t="s">
        <v>104</v>
      </c>
      <c r="AK10" s="73" t="s">
        <v>105</v>
      </c>
    </row>
    <row r="11" spans="1:37" ht="39" customHeight="1">
      <c r="A11" s="56" t="s">
        <v>58</v>
      </c>
      <c r="B11" s="57" t="s">
        <v>106</v>
      </c>
      <c r="C11" s="58" t="s">
        <v>107</v>
      </c>
      <c r="D11" s="12" t="s">
        <v>61</v>
      </c>
      <c r="E11" s="59"/>
      <c r="F11" s="60">
        <v>690</v>
      </c>
      <c r="G11" s="60">
        <f t="shared" ref="G11:K11" si="14">($F11+10)*G$2</f>
        <v>489.99999999999994</v>
      </c>
      <c r="H11" s="60">
        <f t="shared" si="14"/>
        <v>455</v>
      </c>
      <c r="I11" s="60">
        <f t="shared" si="14"/>
        <v>420</v>
      </c>
      <c r="J11" s="60">
        <f t="shared" si="14"/>
        <v>385.00000000000006</v>
      </c>
      <c r="K11" s="60">
        <f t="shared" si="14"/>
        <v>385.00000000000006</v>
      </c>
      <c r="L11" s="47">
        <v>40</v>
      </c>
      <c r="M11" s="61">
        <v>1</v>
      </c>
      <c r="N11" s="37">
        <f t="shared" si="3"/>
        <v>690</v>
      </c>
      <c r="O11" s="8">
        <f t="shared" si="4"/>
        <v>690</v>
      </c>
      <c r="P11" s="37">
        <f t="shared" si="5"/>
        <v>0</v>
      </c>
      <c r="Q11" s="37">
        <f t="shared" si="6"/>
        <v>690</v>
      </c>
      <c r="R11" s="62">
        <f t="shared" si="7"/>
        <v>0.17</v>
      </c>
      <c r="S11" s="63">
        <f t="shared" si="8"/>
        <v>1</v>
      </c>
      <c r="T11" s="64">
        <f t="shared" si="9"/>
        <v>5.4613333333333334E-4</v>
      </c>
      <c r="U11" s="65">
        <v>106</v>
      </c>
      <c r="V11" s="66">
        <f t="shared" si="10"/>
        <v>0.15362318840579711</v>
      </c>
      <c r="W11" s="41">
        <v>0.17</v>
      </c>
      <c r="X11" s="67">
        <f t="shared" ref="X11:X12" si="15">24*32*32/45/1000000</f>
        <v>5.4613333333333334E-4</v>
      </c>
      <c r="Y11" s="12" t="s">
        <v>85</v>
      </c>
      <c r="Z11" s="68">
        <v>43525</v>
      </c>
      <c r="AA11" s="69" t="s">
        <v>108</v>
      </c>
      <c r="AB11" s="70">
        <v>4627089697035</v>
      </c>
      <c r="AC11" s="71" t="s">
        <v>109</v>
      </c>
      <c r="AD11" s="72" t="s">
        <v>110</v>
      </c>
      <c r="AE11" s="43" t="s">
        <v>111</v>
      </c>
      <c r="AF11" s="54" t="s">
        <v>112</v>
      </c>
      <c r="AG11" s="54"/>
      <c r="AH11" s="73" t="s">
        <v>113</v>
      </c>
      <c r="AI11" s="55" t="s">
        <v>114</v>
      </c>
      <c r="AJ11" s="73" t="s">
        <v>115</v>
      </c>
      <c r="AK11" s="73" t="s">
        <v>116</v>
      </c>
    </row>
    <row r="12" spans="1:37" ht="39" customHeight="1">
      <c r="A12" s="75"/>
      <c r="B12" s="57" t="s">
        <v>117</v>
      </c>
      <c r="C12" s="58" t="s">
        <v>118</v>
      </c>
      <c r="D12" s="12" t="s">
        <v>61</v>
      </c>
      <c r="E12" s="59"/>
      <c r="F12" s="60">
        <v>690</v>
      </c>
      <c r="G12" s="60">
        <f t="shared" ref="G12:K12" si="16">($F12+10)*G$2</f>
        <v>489.99999999999994</v>
      </c>
      <c r="H12" s="60">
        <f t="shared" si="16"/>
        <v>455</v>
      </c>
      <c r="I12" s="60">
        <f t="shared" si="16"/>
        <v>420</v>
      </c>
      <c r="J12" s="60">
        <f t="shared" si="16"/>
        <v>385.00000000000006</v>
      </c>
      <c r="K12" s="60">
        <f t="shared" si="16"/>
        <v>385.00000000000006</v>
      </c>
      <c r="L12" s="47">
        <v>45</v>
      </c>
      <c r="M12" s="61">
        <v>1</v>
      </c>
      <c r="N12" s="37">
        <f t="shared" si="3"/>
        <v>690</v>
      </c>
      <c r="O12" s="8">
        <f t="shared" si="4"/>
        <v>690</v>
      </c>
      <c r="P12" s="37">
        <f t="shared" si="5"/>
        <v>0</v>
      </c>
      <c r="Q12" s="37">
        <f t="shared" si="6"/>
        <v>690</v>
      </c>
      <c r="R12" s="62">
        <f t="shared" si="7"/>
        <v>0.2</v>
      </c>
      <c r="S12" s="63">
        <f t="shared" si="8"/>
        <v>1</v>
      </c>
      <c r="T12" s="64">
        <f t="shared" si="9"/>
        <v>5.4613333333333334E-4</v>
      </c>
      <c r="U12" s="65">
        <v>96</v>
      </c>
      <c r="V12" s="66">
        <f t="shared" si="10"/>
        <v>0.1391304347826087</v>
      </c>
      <c r="W12" s="41">
        <v>0.2</v>
      </c>
      <c r="X12" s="67">
        <f t="shared" si="15"/>
        <v>5.4613333333333334E-4</v>
      </c>
      <c r="Y12" s="12" t="s">
        <v>85</v>
      </c>
      <c r="Z12" s="68">
        <v>43626</v>
      </c>
      <c r="AA12" s="69" t="s">
        <v>63</v>
      </c>
      <c r="AB12" s="70">
        <v>4660006614937</v>
      </c>
      <c r="AC12" s="71" t="s">
        <v>119</v>
      </c>
      <c r="AD12" s="76" t="s">
        <v>120</v>
      </c>
      <c r="AE12" s="43" t="s">
        <v>121</v>
      </c>
      <c r="AF12" s="54" t="s">
        <v>122</v>
      </c>
      <c r="AG12" s="54"/>
      <c r="AH12" s="73" t="s">
        <v>123</v>
      </c>
      <c r="AI12" s="55" t="s">
        <v>124</v>
      </c>
      <c r="AJ12" s="73" t="s">
        <v>125</v>
      </c>
      <c r="AK12" s="73" t="s">
        <v>126</v>
      </c>
    </row>
    <row r="13" spans="1:37" ht="70.5" customHeight="1">
      <c r="A13" s="75"/>
      <c r="B13" s="57" t="s">
        <v>127</v>
      </c>
      <c r="C13" s="58" t="s">
        <v>128</v>
      </c>
      <c r="D13" s="12" t="s">
        <v>95</v>
      </c>
      <c r="E13" s="59"/>
      <c r="F13" s="60">
        <v>2490</v>
      </c>
      <c r="G13" s="60">
        <f t="shared" ref="G13:K13" si="17">($F13+10)*G$2</f>
        <v>1750</v>
      </c>
      <c r="H13" s="60">
        <f t="shared" si="17"/>
        <v>1625</v>
      </c>
      <c r="I13" s="60">
        <f t="shared" si="17"/>
        <v>1500</v>
      </c>
      <c r="J13" s="60">
        <f t="shared" si="17"/>
        <v>1375</v>
      </c>
      <c r="K13" s="60">
        <f t="shared" si="17"/>
        <v>1375</v>
      </c>
      <c r="L13" s="47">
        <v>7</v>
      </c>
      <c r="M13" s="61"/>
      <c r="N13" s="37" t="str">
        <f t="shared" si="3"/>
        <v>-</v>
      </c>
      <c r="O13" s="8" t="str">
        <f t="shared" si="4"/>
        <v>-</v>
      </c>
      <c r="P13" s="37" t="str">
        <f t="shared" si="5"/>
        <v>-</v>
      </c>
      <c r="Q13" s="37" t="str">
        <f t="shared" si="6"/>
        <v>-</v>
      </c>
      <c r="R13" s="62">
        <f t="shared" si="7"/>
        <v>0</v>
      </c>
      <c r="S13" s="63">
        <f t="shared" si="8"/>
        <v>0</v>
      </c>
      <c r="T13" s="64">
        <f t="shared" si="9"/>
        <v>0</v>
      </c>
      <c r="U13" s="65">
        <v>300</v>
      </c>
      <c r="V13" s="66">
        <f t="shared" si="10"/>
        <v>0.12048192771084337</v>
      </c>
      <c r="W13" s="41">
        <v>1</v>
      </c>
      <c r="X13" s="67">
        <f>30*30*7/1000000</f>
        <v>6.3E-3</v>
      </c>
      <c r="Y13" s="12" t="s">
        <v>129</v>
      </c>
      <c r="Z13" s="68">
        <v>44104</v>
      </c>
      <c r="AA13" s="69" t="s">
        <v>130</v>
      </c>
      <c r="AB13" s="70">
        <v>4603312075740</v>
      </c>
      <c r="AC13" s="71" t="s">
        <v>131</v>
      </c>
      <c r="AD13" s="76" t="s">
        <v>132</v>
      </c>
      <c r="AE13" s="43" t="s">
        <v>133</v>
      </c>
      <c r="AF13" s="54" t="s">
        <v>134</v>
      </c>
      <c r="AG13" s="54"/>
      <c r="AH13" s="73" t="s">
        <v>135</v>
      </c>
      <c r="AI13" s="55" t="s">
        <v>136</v>
      </c>
      <c r="AJ13" s="73" t="s">
        <v>137</v>
      </c>
      <c r="AK13" s="73" t="s">
        <v>138</v>
      </c>
    </row>
    <row r="14" spans="1:37" ht="65.25" customHeight="1">
      <c r="A14" s="56" t="s">
        <v>58</v>
      </c>
      <c r="B14" s="57" t="s">
        <v>139</v>
      </c>
      <c r="C14" s="58" t="s">
        <v>140</v>
      </c>
      <c r="D14" s="12" t="s">
        <v>61</v>
      </c>
      <c r="E14" s="77"/>
      <c r="F14" s="78">
        <v>1790</v>
      </c>
      <c r="G14" s="78">
        <f t="shared" ref="G14:K14" si="18">($F14+10)*(G$2+0.05)</f>
        <v>1350</v>
      </c>
      <c r="H14" s="78">
        <f t="shared" si="18"/>
        <v>1260.0000000000002</v>
      </c>
      <c r="I14" s="78">
        <f t="shared" si="18"/>
        <v>1170</v>
      </c>
      <c r="J14" s="78">
        <f t="shared" si="18"/>
        <v>1080.0000000000002</v>
      </c>
      <c r="K14" s="79">
        <f t="shared" si="18"/>
        <v>1080.0000000000002</v>
      </c>
      <c r="L14" s="47">
        <v>20</v>
      </c>
      <c r="M14" s="61"/>
      <c r="N14" s="37" t="str">
        <f t="shared" si="3"/>
        <v>-</v>
      </c>
      <c r="O14" s="8" t="str">
        <f t="shared" si="4"/>
        <v>-</v>
      </c>
      <c r="P14" s="37" t="str">
        <f t="shared" si="5"/>
        <v>-</v>
      </c>
      <c r="Q14" s="37" t="str">
        <f t="shared" si="6"/>
        <v>-</v>
      </c>
      <c r="R14" s="62">
        <f t="shared" si="7"/>
        <v>0</v>
      </c>
      <c r="S14" s="63">
        <f t="shared" si="8"/>
        <v>0</v>
      </c>
      <c r="T14" s="64">
        <f t="shared" si="9"/>
        <v>0</v>
      </c>
      <c r="U14" s="65">
        <v>194</v>
      </c>
      <c r="V14" s="66">
        <f t="shared" si="10"/>
        <v>0.10837988826815642</v>
      </c>
      <c r="W14" s="41">
        <v>0.45</v>
      </c>
      <c r="X14" s="67">
        <f>33*24*31/12/1000000</f>
        <v>2.0460000000000001E-3</v>
      </c>
      <c r="Y14" s="12" t="s">
        <v>141</v>
      </c>
      <c r="Z14" s="68">
        <v>44187</v>
      </c>
      <c r="AA14" s="14" t="s">
        <v>142</v>
      </c>
      <c r="AB14" s="70" t="s">
        <v>143</v>
      </c>
      <c r="AC14" s="71" t="s">
        <v>144</v>
      </c>
      <c r="AD14" s="72" t="s">
        <v>145</v>
      </c>
      <c r="AE14" s="73" t="s">
        <v>146</v>
      </c>
      <c r="AF14" s="73" t="s">
        <v>147</v>
      </c>
      <c r="AG14" s="73" t="s">
        <v>148</v>
      </c>
      <c r="AH14" s="73" t="s">
        <v>149</v>
      </c>
      <c r="AI14" s="55" t="s">
        <v>150</v>
      </c>
      <c r="AJ14" s="73" t="s">
        <v>151</v>
      </c>
      <c r="AK14" s="73" t="s">
        <v>152</v>
      </c>
    </row>
    <row r="15" spans="1:37" ht="45" customHeight="1">
      <c r="A15" s="75"/>
      <c r="B15" s="57" t="s">
        <v>153</v>
      </c>
      <c r="C15" s="58" t="s">
        <v>154</v>
      </c>
      <c r="D15" s="12" t="s">
        <v>61</v>
      </c>
      <c r="E15" s="80"/>
      <c r="F15" s="60">
        <v>990</v>
      </c>
      <c r="G15" s="60">
        <f t="shared" ref="G15:K15" si="19">($F15+10)*G$2</f>
        <v>700</v>
      </c>
      <c r="H15" s="60">
        <f t="shared" si="19"/>
        <v>650</v>
      </c>
      <c r="I15" s="60">
        <f t="shared" si="19"/>
        <v>600</v>
      </c>
      <c r="J15" s="60">
        <f t="shared" si="19"/>
        <v>550</v>
      </c>
      <c r="K15" s="60">
        <f t="shared" si="19"/>
        <v>550</v>
      </c>
      <c r="L15" s="47">
        <v>40</v>
      </c>
      <c r="M15" s="61"/>
      <c r="N15" s="37" t="str">
        <f t="shared" si="3"/>
        <v>-</v>
      </c>
      <c r="O15" s="8" t="str">
        <f t="shared" si="4"/>
        <v>-</v>
      </c>
      <c r="P15" s="37" t="str">
        <f t="shared" si="5"/>
        <v>-</v>
      </c>
      <c r="Q15" s="37" t="str">
        <f t="shared" si="6"/>
        <v>-</v>
      </c>
      <c r="R15" s="62">
        <f t="shared" si="7"/>
        <v>0</v>
      </c>
      <c r="S15" s="63">
        <f t="shared" si="8"/>
        <v>0</v>
      </c>
      <c r="T15" s="64">
        <f t="shared" si="9"/>
        <v>0</v>
      </c>
      <c r="U15" s="65"/>
      <c r="V15" s="66"/>
      <c r="W15" s="41">
        <v>0.3</v>
      </c>
      <c r="X15" s="67">
        <f>8*13*4/10/1000000</f>
        <v>4.1600000000000002E-5</v>
      </c>
      <c r="Y15" s="12" t="s">
        <v>155</v>
      </c>
      <c r="Z15" s="68">
        <v>44676</v>
      </c>
      <c r="AA15" s="14" t="s">
        <v>156</v>
      </c>
      <c r="AB15" s="70">
        <v>4603312244122</v>
      </c>
      <c r="AC15" s="71" t="s">
        <v>157</v>
      </c>
      <c r="AD15" s="72" t="s">
        <v>158</v>
      </c>
      <c r="AE15" s="73" t="s">
        <v>159</v>
      </c>
      <c r="AF15" s="73" t="s">
        <v>160</v>
      </c>
      <c r="AG15" s="73"/>
      <c r="AH15" s="73"/>
      <c r="AI15" s="55" t="s">
        <v>150</v>
      </c>
      <c r="AJ15" s="73" t="s">
        <v>151</v>
      </c>
      <c r="AK15" s="73"/>
    </row>
    <row r="16" spans="1:37" ht="57" customHeight="1">
      <c r="A16" s="75"/>
      <c r="B16" s="57" t="s">
        <v>161</v>
      </c>
      <c r="C16" s="58" t="s">
        <v>162</v>
      </c>
      <c r="D16" s="12" t="s">
        <v>95</v>
      </c>
      <c r="E16" s="81"/>
      <c r="F16" s="60">
        <v>1790</v>
      </c>
      <c r="G16" s="60">
        <f t="shared" ref="G16:K16" si="20">($F16+10)*G$2</f>
        <v>1260</v>
      </c>
      <c r="H16" s="60">
        <f t="shared" si="20"/>
        <v>1170</v>
      </c>
      <c r="I16" s="60">
        <f t="shared" si="20"/>
        <v>1080</v>
      </c>
      <c r="J16" s="60">
        <f t="shared" si="20"/>
        <v>990.00000000000011</v>
      </c>
      <c r="K16" s="60">
        <f t="shared" si="20"/>
        <v>990.00000000000011</v>
      </c>
      <c r="L16" s="47">
        <v>12</v>
      </c>
      <c r="M16" s="61">
        <v>3</v>
      </c>
      <c r="N16" s="37">
        <f t="shared" si="3"/>
        <v>5370</v>
      </c>
      <c r="O16" s="8">
        <f t="shared" si="4"/>
        <v>5370</v>
      </c>
      <c r="P16" s="37">
        <f t="shared" si="5"/>
        <v>0</v>
      </c>
      <c r="Q16" s="37">
        <f t="shared" si="6"/>
        <v>1790</v>
      </c>
      <c r="R16" s="62">
        <f t="shared" si="7"/>
        <v>1.35</v>
      </c>
      <c r="S16" s="63">
        <f t="shared" si="8"/>
        <v>1</v>
      </c>
      <c r="T16" s="64">
        <f t="shared" si="9"/>
        <v>6.1380000000000002E-3</v>
      </c>
      <c r="U16" s="82">
        <v>194</v>
      </c>
      <c r="V16" s="83">
        <f t="shared" ref="V16:V21" si="21">U16/F16</f>
        <v>0.10837988826815642</v>
      </c>
      <c r="W16" s="41">
        <v>0.45</v>
      </c>
      <c r="X16" s="67">
        <f>33*24*31/12/1000000</f>
        <v>2.0460000000000001E-3</v>
      </c>
      <c r="Y16" s="12" t="s">
        <v>141</v>
      </c>
      <c r="Z16" s="68">
        <v>45275</v>
      </c>
      <c r="AA16" s="14" t="s">
        <v>163</v>
      </c>
      <c r="AB16" s="70">
        <v>4603312244573</v>
      </c>
      <c r="AC16" s="84" t="s">
        <v>164</v>
      </c>
      <c r="AD16" s="72" t="s">
        <v>165</v>
      </c>
      <c r="AE16" s="73" t="s">
        <v>166</v>
      </c>
      <c r="AF16" s="73" t="s">
        <v>167</v>
      </c>
      <c r="AG16" s="73" t="s">
        <v>168</v>
      </c>
      <c r="AH16" s="73" t="s">
        <v>169</v>
      </c>
      <c r="AI16" s="55" t="s">
        <v>170</v>
      </c>
      <c r="AJ16" s="73" t="s">
        <v>171</v>
      </c>
      <c r="AK16" s="73" t="s">
        <v>172</v>
      </c>
    </row>
    <row r="17" spans="1:37" ht="64.5" customHeight="1">
      <c r="A17" s="56" t="s">
        <v>58</v>
      </c>
      <c r="B17" s="57" t="s">
        <v>173</v>
      </c>
      <c r="C17" s="58" t="s">
        <v>174</v>
      </c>
      <c r="D17" s="12" t="s">
        <v>95</v>
      </c>
      <c r="E17" s="77"/>
      <c r="F17" s="78">
        <v>1990</v>
      </c>
      <c r="G17" s="60">
        <f t="shared" ref="G17:K17" si="22">($F17+10)*G$2</f>
        <v>1400</v>
      </c>
      <c r="H17" s="60">
        <f t="shared" si="22"/>
        <v>1300</v>
      </c>
      <c r="I17" s="60">
        <f t="shared" si="22"/>
        <v>1200</v>
      </c>
      <c r="J17" s="60">
        <f t="shared" si="22"/>
        <v>1100</v>
      </c>
      <c r="K17" s="60">
        <f t="shared" si="22"/>
        <v>1100</v>
      </c>
      <c r="L17" s="47">
        <v>16</v>
      </c>
      <c r="M17" s="61">
        <v>2</v>
      </c>
      <c r="N17" s="37">
        <f t="shared" si="3"/>
        <v>3980</v>
      </c>
      <c r="O17" s="8">
        <f t="shared" si="4"/>
        <v>3980</v>
      </c>
      <c r="P17" s="37">
        <f t="shared" si="5"/>
        <v>0</v>
      </c>
      <c r="Q17" s="37">
        <f t="shared" si="6"/>
        <v>1990</v>
      </c>
      <c r="R17" s="62">
        <f t="shared" si="7"/>
        <v>0.9375</v>
      </c>
      <c r="S17" s="63">
        <f t="shared" si="8"/>
        <v>1</v>
      </c>
      <c r="T17" s="64">
        <f t="shared" si="9"/>
        <v>3.9220000000000001E-3</v>
      </c>
      <c r="U17" s="65">
        <v>194</v>
      </c>
      <c r="V17" s="66">
        <f t="shared" si="21"/>
        <v>9.7487437185929643E-2</v>
      </c>
      <c r="W17" s="41">
        <f>7.5/16</f>
        <v>0.46875</v>
      </c>
      <c r="X17" s="67">
        <f>16*37*53/16/1000000</f>
        <v>1.9610000000000001E-3</v>
      </c>
      <c r="Y17" s="12" t="s">
        <v>141</v>
      </c>
      <c r="Z17" s="68">
        <v>45987</v>
      </c>
      <c r="AA17" s="14" t="s">
        <v>163</v>
      </c>
      <c r="AB17" s="70">
        <v>4603312563520</v>
      </c>
      <c r="AC17" s="71" t="s">
        <v>175</v>
      </c>
      <c r="AD17" s="72" t="s">
        <v>176</v>
      </c>
      <c r="AE17" s="73" t="s">
        <v>177</v>
      </c>
      <c r="AF17" s="73" t="s">
        <v>178</v>
      </c>
      <c r="AG17" s="73" t="s">
        <v>179</v>
      </c>
      <c r="AH17" s="73" t="s">
        <v>180</v>
      </c>
      <c r="AI17" s="55" t="s">
        <v>150</v>
      </c>
      <c r="AJ17" s="73" t="s">
        <v>151</v>
      </c>
      <c r="AK17" s="73" t="s">
        <v>181</v>
      </c>
    </row>
    <row r="18" spans="1:37" ht="55.5" customHeight="1">
      <c r="A18" s="56" t="s">
        <v>58</v>
      </c>
      <c r="B18" s="57" t="s">
        <v>182</v>
      </c>
      <c r="C18" s="58" t="s">
        <v>183</v>
      </c>
      <c r="D18" s="85" t="s">
        <v>184</v>
      </c>
      <c r="E18" s="77"/>
      <c r="F18" s="78">
        <v>2990</v>
      </c>
      <c r="G18" s="78">
        <f t="shared" ref="G18:K18" si="23">($F18+10)*(G$2+0.05)</f>
        <v>2250</v>
      </c>
      <c r="H18" s="78">
        <f t="shared" si="23"/>
        <v>2100</v>
      </c>
      <c r="I18" s="78">
        <f t="shared" si="23"/>
        <v>1950</v>
      </c>
      <c r="J18" s="78">
        <f t="shared" si="23"/>
        <v>1800.0000000000002</v>
      </c>
      <c r="K18" s="79">
        <f t="shared" si="23"/>
        <v>1800.0000000000002</v>
      </c>
      <c r="L18" s="47">
        <v>10</v>
      </c>
      <c r="M18" s="61">
        <v>1</v>
      </c>
      <c r="N18" s="37">
        <f t="shared" si="3"/>
        <v>2990</v>
      </c>
      <c r="O18" s="8">
        <f t="shared" si="4"/>
        <v>2990</v>
      </c>
      <c r="P18" s="37">
        <f t="shared" si="5"/>
        <v>0</v>
      </c>
      <c r="Q18" s="37">
        <f t="shared" si="6"/>
        <v>2990</v>
      </c>
      <c r="R18" s="62">
        <f t="shared" si="7"/>
        <v>0.9</v>
      </c>
      <c r="S18" s="63">
        <f t="shared" si="8"/>
        <v>1</v>
      </c>
      <c r="T18" s="64">
        <f t="shared" si="9"/>
        <v>3.2832E-3</v>
      </c>
      <c r="U18" s="65">
        <v>360</v>
      </c>
      <c r="V18" s="66">
        <f t="shared" si="21"/>
        <v>0.12040133779264214</v>
      </c>
      <c r="W18" s="41">
        <v>0.9</v>
      </c>
      <c r="X18" s="67">
        <f t="shared" ref="X18:X20" si="24">24*36*38/1000000/10</f>
        <v>3.2832E-3</v>
      </c>
      <c r="Y18" s="12" t="s">
        <v>185</v>
      </c>
      <c r="Z18" s="68">
        <v>44182</v>
      </c>
      <c r="AA18" s="14" t="s">
        <v>163</v>
      </c>
      <c r="AB18" s="86" t="s">
        <v>186</v>
      </c>
      <c r="AC18" s="87" t="s">
        <v>187</v>
      </c>
      <c r="AD18" s="72" t="s">
        <v>188</v>
      </c>
      <c r="AE18" s="73" t="s">
        <v>189</v>
      </c>
      <c r="AF18" s="73" t="s">
        <v>190</v>
      </c>
      <c r="AG18" s="73" t="s">
        <v>191</v>
      </c>
      <c r="AH18" s="73" t="s">
        <v>192</v>
      </c>
      <c r="AI18" s="55" t="s">
        <v>193</v>
      </c>
      <c r="AJ18" s="73" t="s">
        <v>194</v>
      </c>
      <c r="AK18" s="73" t="s">
        <v>195</v>
      </c>
    </row>
    <row r="19" spans="1:37" ht="55.5" customHeight="1">
      <c r="A19" s="56" t="s">
        <v>58</v>
      </c>
      <c r="B19" s="57" t="s">
        <v>196</v>
      </c>
      <c r="C19" s="58" t="s">
        <v>197</v>
      </c>
      <c r="D19" s="88" t="s">
        <v>198</v>
      </c>
      <c r="E19" s="77"/>
      <c r="F19" s="78">
        <v>2990</v>
      </c>
      <c r="G19" s="78">
        <f t="shared" ref="G19:K19" si="25">($F19+10)*(G$2+0.05)</f>
        <v>2250</v>
      </c>
      <c r="H19" s="78">
        <f t="shared" si="25"/>
        <v>2100</v>
      </c>
      <c r="I19" s="78">
        <f t="shared" si="25"/>
        <v>1950</v>
      </c>
      <c r="J19" s="78">
        <f t="shared" si="25"/>
        <v>1800.0000000000002</v>
      </c>
      <c r="K19" s="79">
        <f t="shared" si="25"/>
        <v>1800.0000000000002</v>
      </c>
      <c r="L19" s="47">
        <v>10</v>
      </c>
      <c r="M19" s="61"/>
      <c r="N19" s="37" t="str">
        <f t="shared" si="3"/>
        <v>-</v>
      </c>
      <c r="O19" s="8" t="str">
        <f t="shared" si="4"/>
        <v>-</v>
      </c>
      <c r="P19" s="37" t="str">
        <f t="shared" si="5"/>
        <v>-</v>
      </c>
      <c r="Q19" s="37" t="str">
        <f t="shared" si="6"/>
        <v>-</v>
      </c>
      <c r="R19" s="62">
        <f t="shared" si="7"/>
        <v>0</v>
      </c>
      <c r="S19" s="63">
        <f t="shared" si="8"/>
        <v>0</v>
      </c>
      <c r="T19" s="64">
        <f t="shared" si="9"/>
        <v>0</v>
      </c>
      <c r="U19" s="65">
        <v>360</v>
      </c>
      <c r="V19" s="66">
        <f t="shared" si="21"/>
        <v>0.12040133779264214</v>
      </c>
      <c r="W19" s="41">
        <v>0.9</v>
      </c>
      <c r="X19" s="67">
        <f t="shared" si="24"/>
        <v>3.2832E-3</v>
      </c>
      <c r="Y19" s="12" t="s">
        <v>185</v>
      </c>
      <c r="Z19" s="68">
        <v>45580</v>
      </c>
      <c r="AA19" s="89" t="s">
        <v>199</v>
      </c>
      <c r="AB19" s="90">
        <v>4603312563247</v>
      </c>
      <c r="AC19" s="91" t="s">
        <v>200</v>
      </c>
      <c r="AD19" s="72" t="s">
        <v>201</v>
      </c>
      <c r="AE19" s="73" t="s">
        <v>189</v>
      </c>
      <c r="AF19" s="73" t="s">
        <v>202</v>
      </c>
      <c r="AG19" s="73" t="s">
        <v>203</v>
      </c>
      <c r="AH19" s="73" t="s">
        <v>203</v>
      </c>
      <c r="AI19" s="55" t="s">
        <v>193</v>
      </c>
      <c r="AJ19" s="73" t="s">
        <v>194</v>
      </c>
      <c r="AK19" s="73" t="s">
        <v>195</v>
      </c>
    </row>
    <row r="20" spans="1:37" ht="55.5" customHeight="1">
      <c r="A20" s="56" t="s">
        <v>58</v>
      </c>
      <c r="B20" s="57" t="s">
        <v>204</v>
      </c>
      <c r="C20" s="58" t="s">
        <v>205</v>
      </c>
      <c r="D20" s="12" t="s">
        <v>206</v>
      </c>
      <c r="E20" s="77"/>
      <c r="F20" s="60">
        <v>2990</v>
      </c>
      <c r="G20" s="92">
        <f t="shared" ref="G20:J20" si="26">($F20+10)*(G$2-0.05)</f>
        <v>1949.9999999999998</v>
      </c>
      <c r="H20" s="92">
        <f t="shared" si="26"/>
        <v>1800</v>
      </c>
      <c r="I20" s="92">
        <f t="shared" si="26"/>
        <v>1649.9999999999998</v>
      </c>
      <c r="J20" s="92">
        <f t="shared" si="26"/>
        <v>1500</v>
      </c>
      <c r="K20" s="79"/>
      <c r="L20" s="47">
        <v>10</v>
      </c>
      <c r="M20" s="61"/>
      <c r="N20" s="37" t="str">
        <f t="shared" si="3"/>
        <v>-</v>
      </c>
      <c r="O20" s="8" t="str">
        <f t="shared" si="4"/>
        <v>-</v>
      </c>
      <c r="P20" s="37" t="str">
        <f t="shared" si="5"/>
        <v>-</v>
      </c>
      <c r="Q20" s="37" t="str">
        <f t="shared" si="6"/>
        <v>-</v>
      </c>
      <c r="R20" s="62">
        <f t="shared" si="7"/>
        <v>0</v>
      </c>
      <c r="S20" s="63">
        <f t="shared" si="8"/>
        <v>0</v>
      </c>
      <c r="T20" s="64">
        <f t="shared" si="9"/>
        <v>0</v>
      </c>
      <c r="U20" s="65">
        <v>360</v>
      </c>
      <c r="V20" s="66">
        <f t="shared" si="21"/>
        <v>0.12040133779264214</v>
      </c>
      <c r="W20" s="41">
        <v>0.9</v>
      </c>
      <c r="X20" s="67">
        <f t="shared" si="24"/>
        <v>3.2832E-3</v>
      </c>
      <c r="Y20" s="12" t="s">
        <v>185</v>
      </c>
      <c r="Z20" s="68">
        <v>45769</v>
      </c>
      <c r="AA20" s="14" t="s">
        <v>207</v>
      </c>
      <c r="AB20" s="70">
        <v>4603312563391</v>
      </c>
      <c r="AC20" s="71" t="s">
        <v>208</v>
      </c>
      <c r="AD20" s="72" t="s">
        <v>209</v>
      </c>
      <c r="AE20" s="73" t="s">
        <v>210</v>
      </c>
      <c r="AF20" s="73" t="s">
        <v>211</v>
      </c>
      <c r="AG20" s="73"/>
      <c r="AH20" s="73"/>
      <c r="AI20" s="55" t="s">
        <v>193</v>
      </c>
      <c r="AJ20" s="73" t="s">
        <v>194</v>
      </c>
      <c r="AK20" s="73" t="s">
        <v>195</v>
      </c>
    </row>
    <row r="21" spans="1:37" ht="35.25" customHeight="1">
      <c r="A21" s="75"/>
      <c r="B21" s="57" t="s">
        <v>212</v>
      </c>
      <c r="C21" s="93" t="s">
        <v>213</v>
      </c>
      <c r="D21" s="88" t="s">
        <v>198</v>
      </c>
      <c r="E21" s="80"/>
      <c r="F21" s="92">
        <v>690</v>
      </c>
      <c r="G21" s="60">
        <f t="shared" ref="G21:K21" si="27">($F21+10)*G$2</f>
        <v>489.99999999999994</v>
      </c>
      <c r="H21" s="60">
        <f t="shared" si="27"/>
        <v>455</v>
      </c>
      <c r="I21" s="60">
        <f t="shared" si="27"/>
        <v>420</v>
      </c>
      <c r="J21" s="60">
        <f t="shared" si="27"/>
        <v>385.00000000000006</v>
      </c>
      <c r="K21" s="60">
        <f t="shared" si="27"/>
        <v>385.00000000000006</v>
      </c>
      <c r="L21" s="47">
        <v>84</v>
      </c>
      <c r="M21" s="61"/>
      <c r="N21" s="37" t="str">
        <f t="shared" si="3"/>
        <v>-</v>
      </c>
      <c r="O21" s="8" t="str">
        <f t="shared" si="4"/>
        <v>-</v>
      </c>
      <c r="P21" s="37" t="str">
        <f t="shared" si="5"/>
        <v>-</v>
      </c>
      <c r="Q21" s="37" t="str">
        <f t="shared" si="6"/>
        <v>-</v>
      </c>
      <c r="R21" s="62">
        <f t="shared" si="7"/>
        <v>0</v>
      </c>
      <c r="S21" s="63">
        <f t="shared" si="8"/>
        <v>0</v>
      </c>
      <c r="T21" s="64">
        <f t="shared" si="9"/>
        <v>0</v>
      </c>
      <c r="U21" s="82">
        <v>360</v>
      </c>
      <c r="V21" s="83">
        <f t="shared" si="21"/>
        <v>0.52173913043478259</v>
      </c>
      <c r="W21" s="41">
        <v>0.1</v>
      </c>
      <c r="X21" s="67">
        <f>10*7*3/1000000/10</f>
        <v>2.1000000000000002E-5</v>
      </c>
      <c r="Y21" s="12" t="s">
        <v>214</v>
      </c>
      <c r="Z21" s="68">
        <v>45198</v>
      </c>
      <c r="AA21" s="89" t="s">
        <v>199</v>
      </c>
      <c r="AB21" s="90">
        <v>4603312244504</v>
      </c>
      <c r="AC21" s="91" t="s">
        <v>215</v>
      </c>
      <c r="AD21" s="72" t="s">
        <v>216</v>
      </c>
      <c r="AE21" s="73" t="s">
        <v>217</v>
      </c>
      <c r="AF21" s="73" t="s">
        <v>218</v>
      </c>
      <c r="AG21" s="73"/>
      <c r="AH21" s="73"/>
      <c r="AI21" s="55"/>
      <c r="AJ21" s="73"/>
      <c r="AK21" s="73"/>
    </row>
    <row r="22" spans="1:37" ht="49.5" customHeight="1">
      <c r="A22" s="56" t="s">
        <v>58</v>
      </c>
      <c r="B22" s="57" t="s">
        <v>219</v>
      </c>
      <c r="C22" s="93" t="s">
        <v>220</v>
      </c>
      <c r="D22" s="85" t="s">
        <v>184</v>
      </c>
      <c r="E22" s="80"/>
      <c r="F22" s="92">
        <v>1690</v>
      </c>
      <c r="G22" s="78">
        <f t="shared" ref="G22:J22" si="28">($F22+10)*(G$2+0.05)</f>
        <v>1275</v>
      </c>
      <c r="H22" s="78">
        <f t="shared" si="28"/>
        <v>1190</v>
      </c>
      <c r="I22" s="78">
        <f t="shared" si="28"/>
        <v>1105</v>
      </c>
      <c r="J22" s="78">
        <f t="shared" si="28"/>
        <v>1020.0000000000001</v>
      </c>
      <c r="K22" s="94"/>
      <c r="L22" s="47">
        <v>32</v>
      </c>
      <c r="M22" s="61"/>
      <c r="N22" s="37" t="str">
        <f t="shared" si="3"/>
        <v>-</v>
      </c>
      <c r="O22" s="8" t="str">
        <f t="shared" si="4"/>
        <v>-</v>
      </c>
      <c r="P22" s="37" t="str">
        <f t="shared" si="5"/>
        <v>-</v>
      </c>
      <c r="Q22" s="37" t="str">
        <f t="shared" si="6"/>
        <v>-</v>
      </c>
      <c r="R22" s="62">
        <f t="shared" si="7"/>
        <v>0</v>
      </c>
      <c r="S22" s="63">
        <f t="shared" si="8"/>
        <v>0</v>
      </c>
      <c r="T22" s="64">
        <f t="shared" si="9"/>
        <v>0</v>
      </c>
      <c r="U22" s="82"/>
      <c r="V22" s="83"/>
      <c r="W22" s="41">
        <v>0.7</v>
      </c>
      <c r="X22" s="67">
        <f>17*11*5/1000000</f>
        <v>9.3499999999999996E-4</v>
      </c>
      <c r="Y22" s="12" t="s">
        <v>221</v>
      </c>
      <c r="Z22" s="68">
        <v>44910</v>
      </c>
      <c r="AA22" s="14" t="s">
        <v>163</v>
      </c>
      <c r="AB22" s="86">
        <v>4603312244580</v>
      </c>
      <c r="AC22" s="87" t="s">
        <v>222</v>
      </c>
      <c r="AD22" s="72" t="s">
        <v>223</v>
      </c>
      <c r="AE22" s="73" t="s">
        <v>224</v>
      </c>
      <c r="AF22" s="73" t="s">
        <v>225</v>
      </c>
      <c r="AG22" s="73"/>
      <c r="AH22" s="73"/>
      <c r="AI22" s="55" t="s">
        <v>193</v>
      </c>
      <c r="AJ22" s="55" t="s">
        <v>194</v>
      </c>
      <c r="AK22" s="73" t="s">
        <v>226</v>
      </c>
    </row>
    <row r="23" spans="1:37" ht="55.5" customHeight="1">
      <c r="A23" s="75"/>
      <c r="B23" s="57" t="s">
        <v>227</v>
      </c>
      <c r="C23" s="58" t="s">
        <v>228</v>
      </c>
      <c r="D23" s="88" t="s">
        <v>198</v>
      </c>
      <c r="E23" s="80"/>
      <c r="F23" s="60">
        <v>4990</v>
      </c>
      <c r="G23" s="60">
        <f t="shared" ref="G23:K23" si="29">($F23+10)*G$2</f>
        <v>3500</v>
      </c>
      <c r="H23" s="60">
        <f t="shared" si="29"/>
        <v>3250</v>
      </c>
      <c r="I23" s="60">
        <f t="shared" si="29"/>
        <v>3000</v>
      </c>
      <c r="J23" s="60">
        <f t="shared" si="29"/>
        <v>2750</v>
      </c>
      <c r="K23" s="60">
        <f t="shared" si="29"/>
        <v>2750</v>
      </c>
      <c r="L23" s="47">
        <v>10</v>
      </c>
      <c r="M23" s="61"/>
      <c r="N23" s="37" t="str">
        <f t="shared" si="3"/>
        <v>-</v>
      </c>
      <c r="O23" s="8" t="str">
        <f t="shared" si="4"/>
        <v>-</v>
      </c>
      <c r="P23" s="37" t="str">
        <f t="shared" si="5"/>
        <v>-</v>
      </c>
      <c r="Q23" s="37" t="str">
        <f t="shared" si="6"/>
        <v>-</v>
      </c>
      <c r="R23" s="62">
        <f t="shared" si="7"/>
        <v>0</v>
      </c>
      <c r="S23" s="63">
        <f t="shared" si="8"/>
        <v>0</v>
      </c>
      <c r="T23" s="64">
        <f t="shared" si="9"/>
        <v>0</v>
      </c>
      <c r="U23" s="82">
        <v>360</v>
      </c>
      <c r="V23" s="83">
        <f>U23/F23</f>
        <v>7.2144288577154311E-2</v>
      </c>
      <c r="W23" s="41">
        <v>0.9</v>
      </c>
      <c r="X23" s="67">
        <f>24*36*38/1000000/10</f>
        <v>3.2832E-3</v>
      </c>
      <c r="Y23" s="12" t="s">
        <v>185</v>
      </c>
      <c r="Z23" s="68">
        <v>44910</v>
      </c>
      <c r="AA23" s="89" t="s">
        <v>199</v>
      </c>
      <c r="AB23" s="90">
        <v>4603312244023</v>
      </c>
      <c r="AC23" s="91" t="s">
        <v>229</v>
      </c>
      <c r="AD23" s="72" t="s">
        <v>230</v>
      </c>
      <c r="AE23" s="73" t="s">
        <v>231</v>
      </c>
      <c r="AF23" s="73" t="s">
        <v>232</v>
      </c>
      <c r="AG23" s="73"/>
      <c r="AH23" s="73"/>
      <c r="AI23" s="55" t="s">
        <v>193</v>
      </c>
      <c r="AJ23" s="73" t="s">
        <v>194</v>
      </c>
      <c r="AK23" s="73"/>
    </row>
    <row r="24" spans="1:37" ht="54" customHeight="1">
      <c r="A24" s="75"/>
      <c r="B24" s="57" t="s">
        <v>233</v>
      </c>
      <c r="C24" s="58" t="s">
        <v>234</v>
      </c>
      <c r="D24" s="88" t="s">
        <v>198</v>
      </c>
      <c r="E24" s="77"/>
      <c r="F24" s="60">
        <v>1490</v>
      </c>
      <c r="G24" s="92">
        <f t="shared" ref="G24:J24" si="30">($F24+10)*(G$2-0.05)</f>
        <v>974.99999999999989</v>
      </c>
      <c r="H24" s="92">
        <f t="shared" si="30"/>
        <v>900</v>
      </c>
      <c r="I24" s="92">
        <f t="shared" si="30"/>
        <v>824.99999999999989</v>
      </c>
      <c r="J24" s="92">
        <f t="shared" si="30"/>
        <v>750</v>
      </c>
      <c r="K24" s="60">
        <f t="shared" ref="K24:K25" si="31">($F24+10)*K$2</f>
        <v>825.00000000000011</v>
      </c>
      <c r="L24" s="47">
        <v>10</v>
      </c>
      <c r="M24" s="61">
        <v>1</v>
      </c>
      <c r="N24" s="37">
        <f t="shared" si="3"/>
        <v>1490</v>
      </c>
      <c r="O24" s="8">
        <f t="shared" si="4"/>
        <v>1490</v>
      </c>
      <c r="P24" s="37">
        <f t="shared" si="5"/>
        <v>0</v>
      </c>
      <c r="Q24" s="37">
        <f t="shared" si="6"/>
        <v>1490</v>
      </c>
      <c r="R24" s="62">
        <f t="shared" si="7"/>
        <v>0.45</v>
      </c>
      <c r="S24" s="63">
        <f t="shared" si="8"/>
        <v>1</v>
      </c>
      <c r="T24" s="64">
        <f t="shared" si="9"/>
        <v>2E-3</v>
      </c>
      <c r="U24" s="65"/>
      <c r="V24" s="66"/>
      <c r="W24" s="41">
        <v>0.45</v>
      </c>
      <c r="X24" s="67">
        <f>32*25*25/10/1000000</f>
        <v>2E-3</v>
      </c>
      <c r="Y24" s="12" t="s">
        <v>62</v>
      </c>
      <c r="Z24" s="68">
        <v>44550</v>
      </c>
      <c r="AA24" s="89" t="s">
        <v>199</v>
      </c>
      <c r="AB24" s="90">
        <v>4603312055896</v>
      </c>
      <c r="AC24" s="91" t="s">
        <v>235</v>
      </c>
      <c r="AD24" s="72" t="s">
        <v>236</v>
      </c>
      <c r="AE24" s="73" t="s">
        <v>237</v>
      </c>
      <c r="AF24" s="73" t="s">
        <v>238</v>
      </c>
      <c r="AG24" s="73"/>
      <c r="AH24" s="73"/>
      <c r="AI24" s="55" t="s">
        <v>239</v>
      </c>
      <c r="AJ24" s="73" t="s">
        <v>240</v>
      </c>
      <c r="AK24" s="73" t="s">
        <v>241</v>
      </c>
    </row>
    <row r="25" spans="1:37" ht="63.75" customHeight="1">
      <c r="A25" s="56" t="s">
        <v>242</v>
      </c>
      <c r="B25" s="57" t="s">
        <v>243</v>
      </c>
      <c r="C25" s="58" t="s">
        <v>244</v>
      </c>
      <c r="D25" s="12" t="s">
        <v>95</v>
      </c>
      <c r="E25" s="81"/>
      <c r="F25" s="60">
        <v>4990</v>
      </c>
      <c r="G25" s="92">
        <f t="shared" ref="G25:J25" si="32">($F25+10)*(G$2-0.05)</f>
        <v>3249.9999999999995</v>
      </c>
      <c r="H25" s="92">
        <f t="shared" si="32"/>
        <v>3000</v>
      </c>
      <c r="I25" s="92">
        <f t="shared" si="32"/>
        <v>2749.9999999999995</v>
      </c>
      <c r="J25" s="92">
        <f t="shared" si="32"/>
        <v>2500</v>
      </c>
      <c r="K25" s="60">
        <f t="shared" si="31"/>
        <v>2750</v>
      </c>
      <c r="L25" s="47">
        <v>10</v>
      </c>
      <c r="M25" s="61">
        <v>1</v>
      </c>
      <c r="N25" s="37">
        <f t="shared" si="3"/>
        <v>4990</v>
      </c>
      <c r="O25" s="8">
        <f t="shared" si="4"/>
        <v>4990</v>
      </c>
      <c r="P25" s="37">
        <f t="shared" si="5"/>
        <v>0</v>
      </c>
      <c r="Q25" s="37">
        <f t="shared" si="6"/>
        <v>4990</v>
      </c>
      <c r="R25" s="62">
        <f t="shared" si="7"/>
        <v>0.9</v>
      </c>
      <c r="S25" s="63">
        <f t="shared" si="8"/>
        <v>1</v>
      </c>
      <c r="T25" s="64">
        <f t="shared" si="9"/>
        <v>3.2832E-3</v>
      </c>
      <c r="U25" s="82">
        <v>360</v>
      </c>
      <c r="V25" s="83">
        <f>U25/F25</f>
        <v>7.2144288577154311E-2</v>
      </c>
      <c r="W25" s="41">
        <v>0.9</v>
      </c>
      <c r="X25" s="67">
        <f>24*36*38/1000000/10</f>
        <v>3.2832E-3</v>
      </c>
      <c r="Y25" s="12" t="s">
        <v>185</v>
      </c>
      <c r="Z25" s="68">
        <v>45275</v>
      </c>
      <c r="AA25" s="14" t="s">
        <v>156</v>
      </c>
      <c r="AB25" s="70">
        <v>4603312244009</v>
      </c>
      <c r="AC25" s="84" t="s">
        <v>245</v>
      </c>
      <c r="AD25" s="72" t="s">
        <v>246</v>
      </c>
      <c r="AE25" s="73" t="s">
        <v>247</v>
      </c>
      <c r="AF25" s="73" t="s">
        <v>248</v>
      </c>
      <c r="AG25" s="73" t="s">
        <v>249</v>
      </c>
      <c r="AH25" s="73" t="s">
        <v>250</v>
      </c>
      <c r="AI25" s="55" t="s">
        <v>251</v>
      </c>
      <c r="AJ25" s="73" t="s">
        <v>252</v>
      </c>
      <c r="AK25" s="73" t="s">
        <v>253</v>
      </c>
    </row>
    <row r="26" spans="1:37" ht="43.5" customHeight="1">
      <c r="A26" s="75"/>
      <c r="B26" s="57" t="s">
        <v>254</v>
      </c>
      <c r="C26" s="58" t="s">
        <v>255</v>
      </c>
      <c r="D26" s="88" t="s">
        <v>198</v>
      </c>
      <c r="E26" s="80"/>
      <c r="F26" s="60">
        <v>990</v>
      </c>
      <c r="G26" s="60">
        <f t="shared" ref="G26:K26" si="33">($F26+10)*G$2</f>
        <v>700</v>
      </c>
      <c r="H26" s="60">
        <f t="shared" si="33"/>
        <v>650</v>
      </c>
      <c r="I26" s="60">
        <f t="shared" si="33"/>
        <v>600</v>
      </c>
      <c r="J26" s="60">
        <f t="shared" si="33"/>
        <v>550</v>
      </c>
      <c r="K26" s="60">
        <f t="shared" si="33"/>
        <v>550</v>
      </c>
      <c r="L26" s="47">
        <v>25</v>
      </c>
      <c r="M26" s="61">
        <v>1</v>
      </c>
      <c r="N26" s="37">
        <f t="shared" si="3"/>
        <v>990</v>
      </c>
      <c r="O26" s="8">
        <f t="shared" si="4"/>
        <v>990</v>
      </c>
      <c r="P26" s="37">
        <f t="shared" si="5"/>
        <v>0</v>
      </c>
      <c r="Q26" s="37">
        <f t="shared" si="6"/>
        <v>990</v>
      </c>
      <c r="R26" s="62">
        <f t="shared" si="7"/>
        <v>0.33</v>
      </c>
      <c r="S26" s="63">
        <f t="shared" si="8"/>
        <v>1</v>
      </c>
      <c r="T26" s="64">
        <f t="shared" si="9"/>
        <v>9.3499999999999996E-4</v>
      </c>
      <c r="U26" s="65"/>
      <c r="V26" s="66"/>
      <c r="W26" s="41">
        <v>0.33</v>
      </c>
      <c r="X26" s="67">
        <f>17*11*5/1000000</f>
        <v>9.3499999999999996E-4</v>
      </c>
      <c r="Y26" s="12" t="s">
        <v>221</v>
      </c>
      <c r="Z26" s="68">
        <v>44831</v>
      </c>
      <c r="AA26" s="89" t="s">
        <v>199</v>
      </c>
      <c r="AB26" s="90">
        <v>4603312244139</v>
      </c>
      <c r="AC26" s="91" t="s">
        <v>256</v>
      </c>
      <c r="AD26" s="72" t="s">
        <v>257</v>
      </c>
      <c r="AE26" s="73" t="s">
        <v>258</v>
      </c>
      <c r="AF26" s="73" t="s">
        <v>259</v>
      </c>
      <c r="AG26" s="73"/>
      <c r="AH26" s="73"/>
      <c r="AI26" s="55"/>
      <c r="AJ26" s="95" t="s">
        <v>260</v>
      </c>
      <c r="AK26" s="95" t="s">
        <v>16</v>
      </c>
    </row>
    <row r="27" spans="1:37" ht="43.5" customHeight="1">
      <c r="A27" s="75"/>
      <c r="B27" s="57" t="s">
        <v>261</v>
      </c>
      <c r="C27" s="58" t="s">
        <v>262</v>
      </c>
      <c r="D27" s="88" t="s">
        <v>198</v>
      </c>
      <c r="E27" s="80"/>
      <c r="F27" s="60">
        <v>1490</v>
      </c>
      <c r="G27" s="92">
        <f t="shared" ref="G27:J27" si="34">($F27+10)*(G$2-0.05)</f>
        <v>974.99999999999989</v>
      </c>
      <c r="H27" s="92">
        <f t="shared" si="34"/>
        <v>900</v>
      </c>
      <c r="I27" s="92">
        <f t="shared" si="34"/>
        <v>824.99999999999989</v>
      </c>
      <c r="J27" s="92">
        <f t="shared" si="34"/>
        <v>750</v>
      </c>
      <c r="K27" s="60">
        <f>($F27+10)*K$2</f>
        <v>825.00000000000011</v>
      </c>
      <c r="L27" s="47">
        <v>20</v>
      </c>
      <c r="M27" s="61">
        <v>4</v>
      </c>
      <c r="N27" s="37">
        <f t="shared" si="3"/>
        <v>5960</v>
      </c>
      <c r="O27" s="8">
        <f t="shared" si="4"/>
        <v>5960</v>
      </c>
      <c r="P27" s="37">
        <f t="shared" si="5"/>
        <v>0</v>
      </c>
      <c r="Q27" s="37">
        <f t="shared" si="6"/>
        <v>1490</v>
      </c>
      <c r="R27" s="62">
        <f t="shared" si="7"/>
        <v>2.6</v>
      </c>
      <c r="S27" s="63">
        <f t="shared" si="8"/>
        <v>1</v>
      </c>
      <c r="T27" s="64">
        <f t="shared" si="9"/>
        <v>3.64E-3</v>
      </c>
      <c r="U27" s="82"/>
      <c r="V27" s="83"/>
      <c r="W27" s="41">
        <v>0.65</v>
      </c>
      <c r="X27" s="67">
        <f t="shared" ref="X27:X31" si="35">13*10*7/1000000</f>
        <v>9.1E-4</v>
      </c>
      <c r="Y27" s="12" t="s">
        <v>263</v>
      </c>
      <c r="Z27" s="68">
        <v>45141</v>
      </c>
      <c r="AA27" s="89" t="s">
        <v>199</v>
      </c>
      <c r="AB27" s="90">
        <v>4603312244146</v>
      </c>
      <c r="AC27" s="91" t="s">
        <v>264</v>
      </c>
      <c r="AD27" s="72" t="s">
        <v>265</v>
      </c>
      <c r="AE27" s="73" t="s">
        <v>266</v>
      </c>
      <c r="AF27" s="73" t="s">
        <v>267</v>
      </c>
      <c r="AG27" s="73"/>
      <c r="AH27" s="73"/>
      <c r="AI27" s="55"/>
      <c r="AJ27" s="96" t="s">
        <v>268</v>
      </c>
      <c r="AK27" s="97" t="s">
        <v>269</v>
      </c>
    </row>
    <row r="28" spans="1:37" ht="43.5" customHeight="1">
      <c r="A28" s="56" t="s">
        <v>58</v>
      </c>
      <c r="B28" s="57" t="s">
        <v>270</v>
      </c>
      <c r="C28" s="58" t="s">
        <v>271</v>
      </c>
      <c r="D28" s="12" t="s">
        <v>206</v>
      </c>
      <c r="E28" s="80"/>
      <c r="F28" s="60">
        <v>1490</v>
      </c>
      <c r="G28" s="92">
        <f t="shared" ref="G28:J28" si="36">($F28+10)*(G$2-0.05)</f>
        <v>974.99999999999989</v>
      </c>
      <c r="H28" s="92">
        <f t="shared" si="36"/>
        <v>900</v>
      </c>
      <c r="I28" s="92">
        <f t="shared" si="36"/>
        <v>824.99999999999989</v>
      </c>
      <c r="J28" s="92">
        <f t="shared" si="36"/>
        <v>750</v>
      </c>
      <c r="K28" s="60"/>
      <c r="L28" s="47">
        <v>20</v>
      </c>
      <c r="M28" s="61"/>
      <c r="N28" s="37" t="str">
        <f t="shared" si="3"/>
        <v>-</v>
      </c>
      <c r="O28" s="8" t="str">
        <f t="shared" si="4"/>
        <v>-</v>
      </c>
      <c r="P28" s="37" t="str">
        <f t="shared" si="5"/>
        <v>-</v>
      </c>
      <c r="Q28" s="37" t="str">
        <f t="shared" si="6"/>
        <v>-</v>
      </c>
      <c r="R28" s="62">
        <f t="shared" si="7"/>
        <v>0</v>
      </c>
      <c r="S28" s="63">
        <f t="shared" si="8"/>
        <v>0</v>
      </c>
      <c r="T28" s="64">
        <f t="shared" si="9"/>
        <v>0</v>
      </c>
      <c r="U28" s="82"/>
      <c r="V28" s="83"/>
      <c r="W28" s="41">
        <v>0.65</v>
      </c>
      <c r="X28" s="67">
        <f t="shared" si="35"/>
        <v>9.1E-4</v>
      </c>
      <c r="Y28" s="12" t="s">
        <v>263</v>
      </c>
      <c r="Z28" s="68">
        <v>45762</v>
      </c>
      <c r="AA28" s="14" t="s">
        <v>163</v>
      </c>
      <c r="AB28" s="70">
        <v>4603312563407</v>
      </c>
      <c r="AC28" s="71" t="s">
        <v>272</v>
      </c>
      <c r="AD28" s="72" t="s">
        <v>273</v>
      </c>
      <c r="AE28" s="73" t="s">
        <v>266</v>
      </c>
      <c r="AF28" s="73" t="s">
        <v>274</v>
      </c>
      <c r="AG28" s="73"/>
      <c r="AH28" s="73"/>
      <c r="AI28" s="55"/>
      <c r="AJ28" s="96" t="s">
        <v>268</v>
      </c>
      <c r="AK28" s="97" t="s">
        <v>269</v>
      </c>
    </row>
    <row r="29" spans="1:37" ht="43.5" customHeight="1">
      <c r="A29" s="56" t="s">
        <v>58</v>
      </c>
      <c r="B29" s="57" t="s">
        <v>275</v>
      </c>
      <c r="C29" s="58" t="s">
        <v>276</v>
      </c>
      <c r="D29" s="88" t="s">
        <v>198</v>
      </c>
      <c r="E29" s="81"/>
      <c r="F29" s="60">
        <v>1490</v>
      </c>
      <c r="G29" s="60">
        <f t="shared" ref="G29:K29" si="37">($F29+10)*G$2</f>
        <v>1050</v>
      </c>
      <c r="H29" s="60">
        <f t="shared" si="37"/>
        <v>975</v>
      </c>
      <c r="I29" s="60">
        <f t="shared" si="37"/>
        <v>900</v>
      </c>
      <c r="J29" s="60">
        <f t="shared" si="37"/>
        <v>825.00000000000011</v>
      </c>
      <c r="K29" s="60">
        <f t="shared" si="37"/>
        <v>825.00000000000011</v>
      </c>
      <c r="L29" s="47">
        <v>20</v>
      </c>
      <c r="M29" s="61"/>
      <c r="N29" s="37" t="str">
        <f t="shared" si="3"/>
        <v>-</v>
      </c>
      <c r="O29" s="8" t="str">
        <f t="shared" si="4"/>
        <v>-</v>
      </c>
      <c r="P29" s="37" t="str">
        <f t="shared" si="5"/>
        <v>-</v>
      </c>
      <c r="Q29" s="37" t="str">
        <f t="shared" si="6"/>
        <v>-</v>
      </c>
      <c r="R29" s="62">
        <f t="shared" si="7"/>
        <v>0</v>
      </c>
      <c r="S29" s="63">
        <f t="shared" si="8"/>
        <v>0</v>
      </c>
      <c r="T29" s="64">
        <f t="shared" si="9"/>
        <v>0</v>
      </c>
      <c r="U29" s="82"/>
      <c r="V29" s="83"/>
      <c r="W29" s="41">
        <v>0.65</v>
      </c>
      <c r="X29" s="67">
        <f t="shared" si="35"/>
        <v>9.1E-4</v>
      </c>
      <c r="Y29" s="12" t="s">
        <v>263</v>
      </c>
      <c r="Z29" s="68">
        <v>44831</v>
      </c>
      <c r="AA29" s="89" t="s">
        <v>199</v>
      </c>
      <c r="AB29" s="90">
        <v>4603312244269</v>
      </c>
      <c r="AC29" s="91" t="s">
        <v>277</v>
      </c>
      <c r="AD29" s="72" t="s">
        <v>278</v>
      </c>
      <c r="AE29" s="73" t="s">
        <v>266</v>
      </c>
      <c r="AF29" s="73" t="s">
        <v>267</v>
      </c>
      <c r="AG29" s="73"/>
      <c r="AH29" s="73"/>
      <c r="AI29" s="55"/>
      <c r="AJ29" s="96" t="s">
        <v>268</v>
      </c>
      <c r="AK29" s="97" t="s">
        <v>269</v>
      </c>
    </row>
    <row r="30" spans="1:37" ht="43.5" customHeight="1">
      <c r="A30" s="75"/>
      <c r="B30" s="57" t="s">
        <v>279</v>
      </c>
      <c r="C30" s="58" t="s">
        <v>280</v>
      </c>
      <c r="D30" s="88" t="s">
        <v>198</v>
      </c>
      <c r="E30" s="80"/>
      <c r="F30" s="60">
        <v>1490</v>
      </c>
      <c r="G30" s="92">
        <f t="shared" ref="G30:J30" si="38">($F30+10)*(G$2-0.05)</f>
        <v>974.99999999999989</v>
      </c>
      <c r="H30" s="92">
        <f t="shared" si="38"/>
        <v>900</v>
      </c>
      <c r="I30" s="92">
        <f t="shared" si="38"/>
        <v>824.99999999999989</v>
      </c>
      <c r="J30" s="92">
        <f t="shared" si="38"/>
        <v>750</v>
      </c>
      <c r="K30" s="60">
        <f t="shared" ref="K30:K32" si="39">($F30+10)*K$2</f>
        <v>825.00000000000011</v>
      </c>
      <c r="L30" s="47">
        <v>20</v>
      </c>
      <c r="M30" s="61"/>
      <c r="N30" s="37" t="s">
        <v>16</v>
      </c>
      <c r="O30" s="8" t="s">
        <v>16</v>
      </c>
      <c r="P30" s="37" t="s">
        <v>16</v>
      </c>
      <c r="Q30" s="37" t="s">
        <v>16</v>
      </c>
      <c r="R30" s="62" t="s">
        <v>16</v>
      </c>
      <c r="S30" s="63" t="s">
        <v>16</v>
      </c>
      <c r="T30" s="64" t="s">
        <v>16</v>
      </c>
      <c r="U30" s="82"/>
      <c r="V30" s="83"/>
      <c r="W30" s="41">
        <v>0.65</v>
      </c>
      <c r="X30" s="67">
        <f t="shared" si="35"/>
        <v>9.1E-4</v>
      </c>
      <c r="Y30" s="12" t="s">
        <v>263</v>
      </c>
      <c r="Z30" s="68">
        <v>45015</v>
      </c>
      <c r="AA30" s="89" t="s">
        <v>199</v>
      </c>
      <c r="AB30" s="90">
        <v>4603312244368</v>
      </c>
      <c r="AC30" s="91" t="s">
        <v>281</v>
      </c>
      <c r="AD30" s="72" t="s">
        <v>282</v>
      </c>
      <c r="AE30" s="73" t="s">
        <v>266</v>
      </c>
      <c r="AF30" s="73" t="s">
        <v>267</v>
      </c>
      <c r="AG30" s="73"/>
      <c r="AH30" s="73"/>
      <c r="AI30" s="55"/>
      <c r="AJ30" s="96" t="s">
        <v>268</v>
      </c>
      <c r="AK30" s="97" t="s">
        <v>269</v>
      </c>
    </row>
    <row r="31" spans="1:37" ht="43.5" customHeight="1">
      <c r="A31" s="75"/>
      <c r="B31" s="57" t="s">
        <v>283</v>
      </c>
      <c r="C31" s="58" t="s">
        <v>284</v>
      </c>
      <c r="D31" s="88" t="s">
        <v>198</v>
      </c>
      <c r="E31" s="80"/>
      <c r="F31" s="60">
        <v>1490</v>
      </c>
      <c r="G31" s="92">
        <f t="shared" ref="G31:J31" si="40">($F31+10)*(G$2-0.05)</f>
        <v>974.99999999999989</v>
      </c>
      <c r="H31" s="92">
        <f t="shared" si="40"/>
        <v>900</v>
      </c>
      <c r="I31" s="92">
        <f t="shared" si="40"/>
        <v>824.99999999999989</v>
      </c>
      <c r="J31" s="92">
        <f t="shared" si="40"/>
        <v>750</v>
      </c>
      <c r="K31" s="60">
        <f t="shared" si="39"/>
        <v>825.00000000000011</v>
      </c>
      <c r="L31" s="47">
        <v>20</v>
      </c>
      <c r="M31" s="61"/>
      <c r="N31" s="37" t="str">
        <f t="shared" ref="N31:N33" si="41">IF(M31&gt;0,M31*(F31),"-")</f>
        <v>-</v>
      </c>
      <c r="O31" s="8" t="str">
        <f t="shared" ref="O31:O33" si="42">IF(M31&gt;0,$M31*Q31,"-")</f>
        <v>-</v>
      </c>
      <c r="P31" s="37" t="str">
        <f t="shared" ref="P31:P33" si="43">IF(M31&gt;0,N31-O31,"-")</f>
        <v>-</v>
      </c>
      <c r="Q31" s="37" t="str">
        <f t="shared" ref="Q31:Q33" si="44">IF(M31&gt;0,IF($N$5&gt;$J$5,$J31,IF($N$5&gt;$I$5,$I31,IF($N$5&gt;$H$5,$H31,IF($N$5&gt;$G$5,$G31,$F31)))),"-")</f>
        <v>-</v>
      </c>
      <c r="R31" s="62">
        <f t="shared" ref="R31:R33" si="45">M31*W31</f>
        <v>0</v>
      </c>
      <c r="S31" s="63">
        <f t="shared" ref="S31:S33" si="46">CEILING(M31/L31,1)</f>
        <v>0</v>
      </c>
      <c r="T31" s="64">
        <f t="shared" ref="T31:T33" si="47">M31*X31</f>
        <v>0</v>
      </c>
      <c r="U31" s="82"/>
      <c r="V31" s="83"/>
      <c r="W31" s="41">
        <v>0.65</v>
      </c>
      <c r="X31" s="67">
        <f t="shared" si="35"/>
        <v>9.1E-4</v>
      </c>
      <c r="Y31" s="12" t="s">
        <v>263</v>
      </c>
      <c r="Z31" s="68">
        <v>45047</v>
      </c>
      <c r="AA31" s="89" t="s">
        <v>199</v>
      </c>
      <c r="AB31" s="90">
        <v>4603312244375</v>
      </c>
      <c r="AC31" s="91" t="s">
        <v>285</v>
      </c>
      <c r="AD31" s="72" t="s">
        <v>286</v>
      </c>
      <c r="AE31" s="73" t="s">
        <v>266</v>
      </c>
      <c r="AF31" s="73" t="s">
        <v>267</v>
      </c>
      <c r="AG31" s="73"/>
      <c r="AH31" s="73"/>
      <c r="AI31" s="55"/>
      <c r="AJ31" s="96" t="s">
        <v>268</v>
      </c>
      <c r="AK31" s="97" t="s">
        <v>269</v>
      </c>
    </row>
    <row r="32" spans="1:37" ht="57" customHeight="1">
      <c r="A32" s="75"/>
      <c r="B32" s="57" t="s">
        <v>287</v>
      </c>
      <c r="C32" s="58" t="s">
        <v>288</v>
      </c>
      <c r="D32" s="12" t="s">
        <v>61</v>
      </c>
      <c r="E32" s="80"/>
      <c r="F32" s="60">
        <v>1490</v>
      </c>
      <c r="G32" s="92">
        <f t="shared" ref="G32:J32" si="48">($F32+10)*(G$2-0.05)</f>
        <v>974.99999999999989</v>
      </c>
      <c r="H32" s="92">
        <f t="shared" si="48"/>
        <v>900</v>
      </c>
      <c r="I32" s="92">
        <f t="shared" si="48"/>
        <v>824.99999999999989</v>
      </c>
      <c r="J32" s="92">
        <f t="shared" si="48"/>
        <v>750</v>
      </c>
      <c r="K32" s="60">
        <f t="shared" si="39"/>
        <v>825.00000000000011</v>
      </c>
      <c r="L32" s="47">
        <v>12</v>
      </c>
      <c r="M32" s="61">
        <v>1</v>
      </c>
      <c r="N32" s="37">
        <f t="shared" si="41"/>
        <v>1490</v>
      </c>
      <c r="O32" s="8">
        <f t="shared" si="42"/>
        <v>1490</v>
      </c>
      <c r="P32" s="37">
        <f t="shared" si="43"/>
        <v>0</v>
      </c>
      <c r="Q32" s="37">
        <f t="shared" si="44"/>
        <v>1490</v>
      </c>
      <c r="R32" s="62">
        <f t="shared" si="45"/>
        <v>0.7</v>
      </c>
      <c r="S32" s="63">
        <f t="shared" si="46"/>
        <v>1</v>
      </c>
      <c r="T32" s="64">
        <f t="shared" si="47"/>
        <v>2.6450000000000002E-3</v>
      </c>
      <c r="U32" s="82"/>
      <c r="V32" s="83"/>
      <c r="W32" s="41">
        <v>0.7</v>
      </c>
      <c r="X32" s="67">
        <f t="shared" ref="X32:X33" si="49">23*23*5/1000000</f>
        <v>2.6450000000000002E-3</v>
      </c>
      <c r="Y32" s="12" t="s">
        <v>74</v>
      </c>
      <c r="Z32" s="68">
        <v>44922</v>
      </c>
      <c r="AA32" s="14" t="s">
        <v>156</v>
      </c>
      <c r="AB32" s="70">
        <v>4603312244153</v>
      </c>
      <c r="AC32" s="71" t="s">
        <v>289</v>
      </c>
      <c r="AD32" s="72" t="s">
        <v>290</v>
      </c>
      <c r="AE32" s="73" t="s">
        <v>291</v>
      </c>
      <c r="AF32" s="73" t="s">
        <v>292</v>
      </c>
      <c r="AG32" s="73" t="s">
        <v>293</v>
      </c>
      <c r="AH32" s="73" t="s">
        <v>294</v>
      </c>
      <c r="AI32" s="55" t="s">
        <v>295</v>
      </c>
      <c r="AJ32" s="73" t="s">
        <v>296</v>
      </c>
      <c r="AK32" s="73" t="s">
        <v>297</v>
      </c>
    </row>
    <row r="33" spans="1:37" ht="57" customHeight="1">
      <c r="A33" s="75"/>
      <c r="B33" s="57" t="s">
        <v>298</v>
      </c>
      <c r="C33" s="58" t="s">
        <v>299</v>
      </c>
      <c r="D33" s="12" t="s">
        <v>61</v>
      </c>
      <c r="E33" s="80"/>
      <c r="F33" s="60">
        <v>1490</v>
      </c>
      <c r="G33" s="60">
        <f t="shared" ref="G33:K33" si="50">($F33+10)*G$2</f>
        <v>1050</v>
      </c>
      <c r="H33" s="60">
        <f t="shared" si="50"/>
        <v>975</v>
      </c>
      <c r="I33" s="60">
        <f t="shared" si="50"/>
        <v>900</v>
      </c>
      <c r="J33" s="60">
        <f t="shared" si="50"/>
        <v>825.00000000000011</v>
      </c>
      <c r="K33" s="60">
        <f t="shared" si="50"/>
        <v>825.00000000000011</v>
      </c>
      <c r="L33" s="47">
        <v>12</v>
      </c>
      <c r="M33" s="61"/>
      <c r="N33" s="37" t="str">
        <f t="shared" si="41"/>
        <v>-</v>
      </c>
      <c r="O33" s="8" t="str">
        <f t="shared" si="42"/>
        <v>-</v>
      </c>
      <c r="P33" s="37" t="str">
        <f t="shared" si="43"/>
        <v>-</v>
      </c>
      <c r="Q33" s="37" t="str">
        <f t="shared" si="44"/>
        <v>-</v>
      </c>
      <c r="R33" s="62">
        <f t="shared" si="45"/>
        <v>0</v>
      </c>
      <c r="S33" s="63">
        <f t="shared" si="46"/>
        <v>0</v>
      </c>
      <c r="T33" s="64">
        <f t="shared" si="47"/>
        <v>0</v>
      </c>
      <c r="U33" s="82"/>
      <c r="V33" s="83"/>
      <c r="W33" s="41">
        <v>0.6</v>
      </c>
      <c r="X33" s="67">
        <f t="shared" si="49"/>
        <v>2.6450000000000002E-3</v>
      </c>
      <c r="Y33" s="12" t="s">
        <v>74</v>
      </c>
      <c r="Z33" s="68">
        <v>45047</v>
      </c>
      <c r="AA33" s="14" t="s">
        <v>156</v>
      </c>
      <c r="AB33" s="70">
        <v>4673745495002</v>
      </c>
      <c r="AC33" s="71" t="s">
        <v>300</v>
      </c>
      <c r="AD33" s="72" t="s">
        <v>301</v>
      </c>
      <c r="AE33" s="73" t="s">
        <v>302</v>
      </c>
      <c r="AF33" s="73" t="s">
        <v>303</v>
      </c>
      <c r="AG33" s="73"/>
      <c r="AH33" s="73"/>
      <c r="AI33" s="55" t="s">
        <v>304</v>
      </c>
      <c r="AJ33" s="55" t="s">
        <v>305</v>
      </c>
      <c r="AK33" s="73" t="s">
        <v>306</v>
      </c>
    </row>
    <row r="34" spans="1:37" ht="25.5" customHeight="1">
      <c r="A34" s="98" t="s">
        <v>307</v>
      </c>
      <c r="B34" s="99"/>
      <c r="C34" s="100"/>
      <c r="D34" s="101"/>
      <c r="E34" s="100"/>
      <c r="F34" s="193"/>
      <c r="G34" s="175"/>
      <c r="H34" s="175"/>
      <c r="I34" s="175"/>
      <c r="J34" s="175"/>
      <c r="K34" s="102"/>
      <c r="L34" s="103"/>
      <c r="M34" s="104"/>
      <c r="N34" s="101"/>
      <c r="O34" s="101"/>
      <c r="P34" s="101"/>
      <c r="Q34" s="104"/>
      <c r="R34" s="101"/>
      <c r="S34" s="105"/>
      <c r="T34" s="106"/>
      <c r="U34" s="107"/>
      <c r="V34" s="108"/>
      <c r="W34" s="109"/>
      <c r="X34" s="110"/>
      <c r="Y34" s="101"/>
      <c r="Z34" s="111"/>
      <c r="AA34" s="112"/>
      <c r="AB34" s="101"/>
      <c r="AC34" s="87"/>
      <c r="AD34" s="113"/>
      <c r="AE34" s="114"/>
      <c r="AF34" s="115"/>
      <c r="AG34" s="115"/>
      <c r="AH34" s="116"/>
      <c r="AI34" s="117"/>
      <c r="AJ34" s="116"/>
      <c r="AK34" s="116"/>
    </row>
    <row r="35" spans="1:37" ht="46.5" customHeight="1">
      <c r="A35" s="75"/>
      <c r="B35" s="57" t="s">
        <v>308</v>
      </c>
      <c r="C35" s="58" t="s">
        <v>309</v>
      </c>
      <c r="D35" s="12" t="s">
        <v>198</v>
      </c>
      <c r="E35" s="81"/>
      <c r="F35" s="60">
        <v>2390</v>
      </c>
      <c r="G35" s="60">
        <f t="shared" ref="G35:J35" si="51">($F35+10)*G$2</f>
        <v>1680</v>
      </c>
      <c r="H35" s="60">
        <f t="shared" si="51"/>
        <v>1560</v>
      </c>
      <c r="I35" s="60">
        <f t="shared" si="51"/>
        <v>1440</v>
      </c>
      <c r="J35" s="60">
        <f t="shared" si="51"/>
        <v>1320</v>
      </c>
      <c r="K35" s="79">
        <f t="shared" ref="K35:K38" si="52">($F35+10)*(K$2+0.05)</f>
        <v>1440.0000000000002</v>
      </c>
      <c r="L35" s="47">
        <v>96</v>
      </c>
      <c r="M35" s="61"/>
      <c r="N35" s="37" t="str">
        <f t="shared" ref="N35:N36" si="53">IF(M35&gt;0,M35*(F35),"-")</f>
        <v>-</v>
      </c>
      <c r="O35" s="8" t="str">
        <f t="shared" ref="O35:O36" si="54">IF(M35&gt;0,$M35*Q35,"-")</f>
        <v>-</v>
      </c>
      <c r="P35" s="37" t="str">
        <f t="shared" ref="P35:P36" si="55">IF(M35&gt;0,N35-O35,"-")</f>
        <v>-</v>
      </c>
      <c r="Q35" s="37" t="str">
        <f t="shared" ref="Q35:Q36" si="56">IF(M35&gt;0,IF($N$5&gt;$J$5,$J35,IF($N$5&gt;$I$5,$I35,IF($N$5&gt;$H$5,$H35,IF($N$5&gt;$G$5,$G35,$F35)))),"-")</f>
        <v>-</v>
      </c>
      <c r="R35" s="62">
        <f t="shared" ref="R35:R36" si="57">M35*W35</f>
        <v>0</v>
      </c>
      <c r="S35" s="63">
        <f t="shared" ref="S35:S36" si="58">CEILING(M35/L35,1)</f>
        <v>0</v>
      </c>
      <c r="T35" s="64">
        <f t="shared" ref="T35:T36" si="59">M35*X35</f>
        <v>0</v>
      </c>
      <c r="U35" s="82"/>
      <c r="V35" s="83"/>
      <c r="W35" s="41">
        <v>0.3</v>
      </c>
      <c r="X35" s="67">
        <f t="shared" ref="X35:X38" si="60">11*8*6/1000000</f>
        <v>5.2800000000000004E-4</v>
      </c>
      <c r="Y35" s="12" t="s">
        <v>310</v>
      </c>
      <c r="Z35" s="68">
        <v>44849</v>
      </c>
      <c r="AA35" s="14" t="s">
        <v>199</v>
      </c>
      <c r="AB35" s="70">
        <v>4673739693001</v>
      </c>
      <c r="AC35" s="71"/>
      <c r="AD35" s="72" t="s">
        <v>311</v>
      </c>
      <c r="AE35" s="73" t="s">
        <v>312</v>
      </c>
      <c r="AF35" s="73" t="s">
        <v>313</v>
      </c>
      <c r="AG35" s="73"/>
      <c r="AH35" s="73"/>
      <c r="AI35" s="55"/>
      <c r="AJ35" s="73" t="s">
        <v>314</v>
      </c>
      <c r="AK35" s="73"/>
    </row>
    <row r="36" spans="1:37" ht="46.5" customHeight="1">
      <c r="A36" s="75"/>
      <c r="B36" s="57" t="s">
        <v>315</v>
      </c>
      <c r="C36" s="58" t="s">
        <v>316</v>
      </c>
      <c r="D36" s="12" t="s">
        <v>198</v>
      </c>
      <c r="E36" s="81"/>
      <c r="F36" s="60">
        <v>2390</v>
      </c>
      <c r="G36" s="60">
        <f t="shared" ref="G36:J36" si="61">($F36+10)*G$2</f>
        <v>1680</v>
      </c>
      <c r="H36" s="60">
        <f t="shared" si="61"/>
        <v>1560</v>
      </c>
      <c r="I36" s="60">
        <f t="shared" si="61"/>
        <v>1440</v>
      </c>
      <c r="J36" s="60">
        <f t="shared" si="61"/>
        <v>1320</v>
      </c>
      <c r="K36" s="79">
        <f t="shared" si="52"/>
        <v>1440.0000000000002</v>
      </c>
      <c r="L36" s="47">
        <v>96</v>
      </c>
      <c r="M36" s="61"/>
      <c r="N36" s="37" t="str">
        <f t="shared" si="53"/>
        <v>-</v>
      </c>
      <c r="O36" s="8" t="str">
        <f t="shared" si="54"/>
        <v>-</v>
      </c>
      <c r="P36" s="37" t="str">
        <f t="shared" si="55"/>
        <v>-</v>
      </c>
      <c r="Q36" s="37" t="str">
        <f t="shared" si="56"/>
        <v>-</v>
      </c>
      <c r="R36" s="62">
        <f t="shared" si="57"/>
        <v>0</v>
      </c>
      <c r="S36" s="63">
        <f t="shared" si="58"/>
        <v>0</v>
      </c>
      <c r="T36" s="64">
        <f t="shared" si="59"/>
        <v>0</v>
      </c>
      <c r="U36" s="82"/>
      <c r="V36" s="83"/>
      <c r="W36" s="41">
        <v>0.3</v>
      </c>
      <c r="X36" s="67">
        <f t="shared" si="60"/>
        <v>5.2800000000000004E-4</v>
      </c>
      <c r="Y36" s="12" t="s">
        <v>310</v>
      </c>
      <c r="Z36" s="68">
        <v>45366</v>
      </c>
      <c r="AA36" s="14" t="s">
        <v>199</v>
      </c>
      <c r="AB36" s="70">
        <v>4673739693063</v>
      </c>
      <c r="AC36" s="71"/>
      <c r="AD36" s="72" t="s">
        <v>311</v>
      </c>
      <c r="AE36" s="73" t="s">
        <v>312</v>
      </c>
      <c r="AF36" s="73" t="s">
        <v>317</v>
      </c>
      <c r="AG36" s="73"/>
      <c r="AH36" s="73"/>
      <c r="AI36" s="55"/>
      <c r="AJ36" s="73" t="s">
        <v>314</v>
      </c>
      <c r="AK36" s="73"/>
    </row>
    <row r="37" spans="1:37" ht="36" hidden="1" customHeight="1">
      <c r="A37" s="118" t="s">
        <v>318</v>
      </c>
      <c r="B37" s="57" t="s">
        <v>319</v>
      </c>
      <c r="C37" s="58" t="s">
        <v>320</v>
      </c>
      <c r="D37" s="12" t="s">
        <v>198</v>
      </c>
      <c r="E37" s="80"/>
      <c r="F37" s="60">
        <v>2390</v>
      </c>
      <c r="G37" s="194" t="s">
        <v>321</v>
      </c>
      <c r="H37" s="175"/>
      <c r="I37" s="175"/>
      <c r="J37" s="175"/>
      <c r="K37" s="79">
        <f t="shared" si="52"/>
        <v>1440.0000000000002</v>
      </c>
      <c r="L37" s="47">
        <v>96</v>
      </c>
      <c r="M37" s="61"/>
      <c r="N37" s="37" t="s">
        <v>16</v>
      </c>
      <c r="O37" s="8" t="s">
        <v>16</v>
      </c>
      <c r="P37" s="37" t="s">
        <v>16</v>
      </c>
      <c r="Q37" s="37" t="s">
        <v>16</v>
      </c>
      <c r="R37" s="62" t="s">
        <v>16</v>
      </c>
      <c r="S37" s="63" t="s">
        <v>16</v>
      </c>
      <c r="T37" s="64" t="s">
        <v>16</v>
      </c>
      <c r="U37" s="82"/>
      <c r="V37" s="83"/>
      <c r="W37" s="41">
        <v>0.3</v>
      </c>
      <c r="X37" s="67">
        <f t="shared" si="60"/>
        <v>5.2800000000000004E-4</v>
      </c>
      <c r="Y37" s="12" t="s">
        <v>310</v>
      </c>
      <c r="Z37" s="68">
        <v>44849</v>
      </c>
      <c r="AA37" s="14" t="s">
        <v>199</v>
      </c>
      <c r="AB37" s="70">
        <v>4673739693018</v>
      </c>
      <c r="AC37" s="71"/>
      <c r="AD37" s="72" t="s">
        <v>311</v>
      </c>
      <c r="AE37" s="73" t="s">
        <v>312</v>
      </c>
      <c r="AF37" s="73" t="s">
        <v>322</v>
      </c>
      <c r="AG37" s="73"/>
      <c r="AH37" s="73"/>
      <c r="AI37" s="73"/>
      <c r="AJ37" s="73" t="s">
        <v>314</v>
      </c>
      <c r="AK37" s="73"/>
    </row>
    <row r="38" spans="1:37" ht="36" hidden="1" customHeight="1">
      <c r="A38" s="118" t="s">
        <v>318</v>
      </c>
      <c r="B38" s="57" t="s">
        <v>323</v>
      </c>
      <c r="C38" s="58" t="s">
        <v>324</v>
      </c>
      <c r="D38" s="12" t="s">
        <v>198</v>
      </c>
      <c r="E38" s="81"/>
      <c r="F38" s="60">
        <v>2390</v>
      </c>
      <c r="G38" s="194" t="s">
        <v>321</v>
      </c>
      <c r="H38" s="175"/>
      <c r="I38" s="175"/>
      <c r="J38" s="175"/>
      <c r="K38" s="79">
        <f t="shared" si="52"/>
        <v>1440.0000000000002</v>
      </c>
      <c r="L38" s="47">
        <v>96</v>
      </c>
      <c r="M38" s="61"/>
      <c r="N38" s="37" t="str">
        <f>IF(M38&gt;0,M38*(F38),"-")</f>
        <v>-</v>
      </c>
      <c r="O38" s="8" t="str">
        <f>IF(M38&gt;0,$M38*Q38,"-")</f>
        <v>-</v>
      </c>
      <c r="P38" s="37" t="str">
        <f>IF(M38&gt;0,N38-O38,"-")</f>
        <v>-</v>
      </c>
      <c r="Q38" s="37" t="str">
        <f>IF(M38&gt;0,IF($N$5&gt;$J$5,$J38,IF($N$5&gt;$I$5,$I38,IF($N$5&gt;$H$5,$H38,IF($N$5&gt;$G$5,$G38,$F38)))),"-")</f>
        <v>-</v>
      </c>
      <c r="R38" s="62">
        <f>M38*W38</f>
        <v>0</v>
      </c>
      <c r="S38" s="63">
        <f>CEILING(M38/L38,1)</f>
        <v>0</v>
      </c>
      <c r="T38" s="64">
        <f>M38*X38</f>
        <v>0</v>
      </c>
      <c r="U38" s="82"/>
      <c r="V38" s="83"/>
      <c r="W38" s="41">
        <v>0.3</v>
      </c>
      <c r="X38" s="67">
        <f t="shared" si="60"/>
        <v>5.2800000000000004E-4</v>
      </c>
      <c r="Y38" s="12" t="s">
        <v>310</v>
      </c>
      <c r="Z38" s="68">
        <v>45366</v>
      </c>
      <c r="AA38" s="14" t="s">
        <v>199</v>
      </c>
      <c r="AB38" s="70">
        <v>4673739693063</v>
      </c>
      <c r="AC38" s="71"/>
      <c r="AD38" s="72" t="s">
        <v>311</v>
      </c>
      <c r="AE38" s="73" t="s">
        <v>312</v>
      </c>
      <c r="AF38" s="73" t="s">
        <v>325</v>
      </c>
      <c r="AG38" s="73"/>
      <c r="AH38" s="73"/>
      <c r="AI38" s="55"/>
      <c r="AJ38" s="73" t="s">
        <v>314</v>
      </c>
      <c r="AK38" s="73"/>
    </row>
    <row r="39" spans="1:37" ht="25.5" customHeight="1">
      <c r="A39" s="119"/>
      <c r="B39" s="99" t="s">
        <v>326</v>
      </c>
      <c r="C39" s="120"/>
      <c r="D39" s="101"/>
      <c r="E39" s="100"/>
      <c r="F39" s="102"/>
      <c r="G39" s="102"/>
      <c r="H39" s="102"/>
      <c r="I39" s="102"/>
      <c r="J39" s="102"/>
      <c r="K39" s="102"/>
      <c r="L39" s="103"/>
      <c r="M39" s="121"/>
      <c r="N39" s="101"/>
      <c r="O39" s="101"/>
      <c r="P39" s="101"/>
      <c r="Q39" s="104"/>
      <c r="R39" s="101"/>
      <c r="S39" s="105"/>
      <c r="T39" s="106"/>
      <c r="U39" s="107"/>
      <c r="V39" s="108"/>
      <c r="W39" s="109"/>
      <c r="X39" s="110"/>
      <c r="Y39" s="101"/>
      <c r="Z39" s="111"/>
      <c r="AA39" s="112"/>
      <c r="AB39" s="101"/>
      <c r="AC39" s="87"/>
      <c r="AD39" s="113"/>
      <c r="AE39" s="114"/>
      <c r="AF39" s="115"/>
      <c r="AG39" s="115"/>
      <c r="AH39" s="116"/>
      <c r="AI39" s="117"/>
      <c r="AJ39" s="116"/>
      <c r="AK39" s="116"/>
    </row>
    <row r="40" spans="1:37" ht="57" customHeight="1" outlineLevel="1">
      <c r="A40" s="12"/>
      <c r="B40" s="57" t="s">
        <v>327</v>
      </c>
      <c r="C40" s="58" t="s">
        <v>328</v>
      </c>
      <c r="D40" s="12" t="s">
        <v>95</v>
      </c>
      <c r="E40" s="80"/>
      <c r="F40" s="60">
        <v>990</v>
      </c>
      <c r="G40" s="194" t="s">
        <v>329</v>
      </c>
      <c r="H40" s="175"/>
      <c r="I40" s="175"/>
      <c r="J40" s="175"/>
      <c r="K40" s="175"/>
      <c r="L40" s="47">
        <v>20</v>
      </c>
      <c r="M40" s="61"/>
      <c r="N40" s="37" t="str">
        <f t="shared" ref="N40:N42" si="62">IF(M40&gt;0,M40*(F40),"-")</f>
        <v>-</v>
      </c>
      <c r="O40" s="8" t="str">
        <f t="shared" ref="O40:O42" si="63">IF(M40&gt;0,$M40*Q40,"-")</f>
        <v>-</v>
      </c>
      <c r="P40" s="37" t="str">
        <f t="shared" ref="P40:P42" si="64">IF(M40&gt;0,N40-O40,"-")</f>
        <v>-</v>
      </c>
      <c r="Q40" s="37" t="str">
        <f t="shared" ref="Q40:Q42" si="65">IF(M40&gt;0,IF($N$5&gt;$J$5,$J40,IF($N$5&gt;$I$5,$I40,IF($N$5&gt;$H$5,$H40,IF($N$5&gt;$G$5,$G40,$F40)))),"-")</f>
        <v>-</v>
      </c>
      <c r="R40" s="62">
        <f t="shared" ref="R40:R42" si="66">M40*W40</f>
        <v>0</v>
      </c>
      <c r="S40" s="63">
        <f t="shared" ref="S40:S42" si="67">CEILING(M40/L40,1)</f>
        <v>0</v>
      </c>
      <c r="T40" s="64">
        <f t="shared" ref="T40:T42" si="68">M40*X40</f>
        <v>0</v>
      </c>
      <c r="U40" s="65">
        <v>194</v>
      </c>
      <c r="V40" s="66">
        <f t="shared" ref="V40:V42" si="69">U40/F40</f>
        <v>0.19595959595959597</v>
      </c>
      <c r="W40" s="41">
        <v>0.45</v>
      </c>
      <c r="X40" s="67">
        <f t="shared" ref="X40:X41" si="70">33*24*31/12/1000000</f>
        <v>2.0460000000000001E-3</v>
      </c>
      <c r="Y40" s="12" t="s">
        <v>141</v>
      </c>
      <c r="Z40" s="68"/>
      <c r="AA40" s="14"/>
      <c r="AB40" s="70">
        <v>4603312563414</v>
      </c>
      <c r="AC40" s="71" t="s">
        <v>330</v>
      </c>
      <c r="AD40" s="76"/>
      <c r="AE40" s="73"/>
      <c r="AF40" s="73"/>
      <c r="AG40" s="73"/>
      <c r="AH40" s="73"/>
      <c r="AI40" s="55" t="s">
        <v>331</v>
      </c>
      <c r="AJ40" s="73"/>
      <c r="AK40" s="73"/>
    </row>
    <row r="41" spans="1:37" ht="57" customHeight="1" outlineLevel="1">
      <c r="A41" s="12"/>
      <c r="B41" s="57" t="s">
        <v>332</v>
      </c>
      <c r="C41" s="58" t="s">
        <v>333</v>
      </c>
      <c r="D41" s="12" t="s">
        <v>95</v>
      </c>
      <c r="E41" s="77"/>
      <c r="F41" s="60">
        <v>1990</v>
      </c>
      <c r="G41" s="194" t="s">
        <v>329</v>
      </c>
      <c r="H41" s="175"/>
      <c r="I41" s="175"/>
      <c r="J41" s="175"/>
      <c r="K41" s="175"/>
      <c r="L41" s="47">
        <v>12</v>
      </c>
      <c r="M41" s="61"/>
      <c r="N41" s="37" t="str">
        <f t="shared" si="62"/>
        <v>-</v>
      </c>
      <c r="O41" s="8" t="str">
        <f t="shared" si="63"/>
        <v>-</v>
      </c>
      <c r="P41" s="37" t="str">
        <f t="shared" si="64"/>
        <v>-</v>
      </c>
      <c r="Q41" s="37" t="str">
        <f t="shared" si="65"/>
        <v>-</v>
      </c>
      <c r="R41" s="62">
        <f t="shared" si="66"/>
        <v>0</v>
      </c>
      <c r="S41" s="63">
        <f t="shared" si="67"/>
        <v>0</v>
      </c>
      <c r="T41" s="64">
        <f t="shared" si="68"/>
        <v>0</v>
      </c>
      <c r="U41" s="65">
        <v>194</v>
      </c>
      <c r="V41" s="66">
        <f t="shared" si="69"/>
        <v>9.7487437185929643E-2</v>
      </c>
      <c r="W41" s="41">
        <v>0.45</v>
      </c>
      <c r="X41" s="67">
        <f t="shared" si="70"/>
        <v>2.0460000000000001E-3</v>
      </c>
      <c r="Y41" s="12" t="s">
        <v>141</v>
      </c>
      <c r="Z41" s="68"/>
      <c r="AA41" s="14"/>
      <c r="AB41" s="70"/>
      <c r="AC41" s="71" t="s">
        <v>334</v>
      </c>
      <c r="AD41" s="76"/>
      <c r="AE41" s="73"/>
      <c r="AF41" s="73"/>
      <c r="AG41" s="73"/>
      <c r="AH41" s="73"/>
      <c r="AI41" s="55"/>
      <c r="AJ41" s="73"/>
      <c r="AK41" s="73"/>
    </row>
    <row r="42" spans="1:37" ht="69" customHeight="1" outlineLevel="1">
      <c r="A42" s="12"/>
      <c r="B42" s="57" t="s">
        <v>335</v>
      </c>
      <c r="C42" s="122" t="s">
        <v>336</v>
      </c>
      <c r="D42" s="12" t="s">
        <v>206</v>
      </c>
      <c r="E42" s="123"/>
      <c r="F42" s="60">
        <v>4990</v>
      </c>
      <c r="G42" s="194" t="s">
        <v>329</v>
      </c>
      <c r="H42" s="175"/>
      <c r="I42" s="175"/>
      <c r="J42" s="175"/>
      <c r="K42" s="175"/>
      <c r="L42" s="12">
        <v>7</v>
      </c>
      <c r="M42" s="61"/>
      <c r="N42" s="37" t="str">
        <f t="shared" si="62"/>
        <v>-</v>
      </c>
      <c r="O42" s="8" t="str">
        <f t="shared" si="63"/>
        <v>-</v>
      </c>
      <c r="P42" s="37" t="str">
        <f t="shared" si="64"/>
        <v>-</v>
      </c>
      <c r="Q42" s="37" t="str">
        <f t="shared" si="65"/>
        <v>-</v>
      </c>
      <c r="R42" s="62">
        <f t="shared" si="66"/>
        <v>0</v>
      </c>
      <c r="S42" s="63">
        <f t="shared" si="67"/>
        <v>0</v>
      </c>
      <c r="T42" s="64">
        <f t="shared" si="68"/>
        <v>0</v>
      </c>
      <c r="U42" s="65">
        <v>300</v>
      </c>
      <c r="V42" s="66">
        <f t="shared" si="69"/>
        <v>6.0120240480961921E-2</v>
      </c>
      <c r="W42" s="41">
        <v>1</v>
      </c>
      <c r="X42" s="67">
        <f>30*30*7/1000000</f>
        <v>6.3E-3</v>
      </c>
      <c r="Y42" s="12" t="s">
        <v>129</v>
      </c>
      <c r="Z42" s="68"/>
      <c r="AA42" s="14"/>
      <c r="AB42" s="70">
        <v>4603312244016</v>
      </c>
      <c r="AC42" s="71" t="s">
        <v>337</v>
      </c>
      <c r="AD42" s="76"/>
      <c r="AE42" s="73"/>
      <c r="AF42" s="73"/>
      <c r="AG42" s="73"/>
      <c r="AH42" s="73"/>
      <c r="AI42" s="55" t="s">
        <v>338</v>
      </c>
      <c r="AJ42" s="73"/>
      <c r="AK42" s="73"/>
    </row>
    <row r="43" spans="1:37" ht="25.5" customHeight="1" collapsed="1">
      <c r="A43" s="119"/>
      <c r="B43" s="99" t="s">
        <v>339</v>
      </c>
      <c r="C43" s="120"/>
      <c r="D43" s="101"/>
      <c r="E43" s="100"/>
      <c r="F43" s="102"/>
      <c r="G43" s="102"/>
      <c r="H43" s="102"/>
      <c r="I43" s="102"/>
      <c r="J43" s="102"/>
      <c r="K43" s="102"/>
      <c r="L43" s="103"/>
      <c r="M43" s="121"/>
      <c r="N43" s="101"/>
      <c r="O43" s="101"/>
      <c r="P43" s="101"/>
      <c r="Q43" s="104"/>
      <c r="R43" s="101"/>
      <c r="S43" s="105"/>
      <c r="T43" s="106"/>
      <c r="U43" s="107"/>
      <c r="V43" s="108"/>
      <c r="W43" s="109"/>
      <c r="X43" s="110"/>
      <c r="Y43" s="101"/>
      <c r="Z43" s="111"/>
      <c r="AA43" s="112"/>
      <c r="AB43" s="101"/>
      <c r="AC43" s="87"/>
      <c r="AD43" s="113"/>
      <c r="AE43" s="114"/>
      <c r="AF43" s="115"/>
      <c r="AG43" s="115"/>
      <c r="AH43" s="116"/>
      <c r="AI43" s="117"/>
      <c r="AJ43" s="116"/>
      <c r="AK43" s="116"/>
    </row>
    <row r="44" spans="1:37" ht="51" hidden="1" customHeight="1" outlineLevel="1">
      <c r="A44" s="47"/>
      <c r="B44" s="57" t="s">
        <v>340</v>
      </c>
      <c r="C44" s="124" t="s">
        <v>341</v>
      </c>
      <c r="D44" s="12" t="s">
        <v>198</v>
      </c>
      <c r="E44" s="59"/>
      <c r="F44" s="79">
        <v>5990</v>
      </c>
      <c r="G44" s="195" t="s">
        <v>342</v>
      </c>
      <c r="H44" s="175"/>
      <c r="I44" s="175"/>
      <c r="J44" s="175"/>
      <c r="K44" s="175"/>
      <c r="L44" s="47">
        <v>7</v>
      </c>
      <c r="M44" s="15"/>
      <c r="N44" s="126"/>
      <c r="O44" s="127"/>
      <c r="P44" s="37"/>
      <c r="Q44" s="126"/>
      <c r="R44" s="62">
        <f>M44*W44</f>
        <v>0</v>
      </c>
      <c r="S44" s="63">
        <f>CEILING(M44/L44,1)</f>
        <v>0</v>
      </c>
      <c r="T44" s="64">
        <f>M44*X44</f>
        <v>0</v>
      </c>
      <c r="U44" s="82"/>
      <c r="V44" s="83"/>
      <c r="W44" s="24">
        <v>1</v>
      </c>
      <c r="X44" s="128">
        <f>30*30*7/1000000</f>
        <v>6.3E-3</v>
      </c>
      <c r="Y44" s="129" t="s">
        <v>343</v>
      </c>
      <c r="Z44" s="130">
        <v>44910</v>
      </c>
      <c r="AA44" s="131" t="s">
        <v>199</v>
      </c>
      <c r="AB44" s="132">
        <v>4603312244580</v>
      </c>
      <c r="AC44" s="71"/>
      <c r="AD44" s="72" t="s">
        <v>344</v>
      </c>
      <c r="AE44" s="73" t="s">
        <v>189</v>
      </c>
      <c r="AF44" s="73" t="s">
        <v>345</v>
      </c>
      <c r="AG44" s="73" t="s">
        <v>346</v>
      </c>
      <c r="AH44" s="73"/>
      <c r="AI44" s="55"/>
      <c r="AJ44" s="73"/>
      <c r="AK44" s="73"/>
    </row>
    <row r="45" spans="1:37" ht="25.5" customHeight="1" collapsed="1">
      <c r="A45" s="119"/>
      <c r="B45" s="99" t="s">
        <v>347</v>
      </c>
      <c r="C45" s="120"/>
      <c r="D45" s="101"/>
      <c r="E45" s="100"/>
      <c r="F45" s="102"/>
      <c r="G45" s="102"/>
      <c r="H45" s="102"/>
      <c r="I45" s="102"/>
      <c r="J45" s="102"/>
      <c r="K45" s="102"/>
      <c r="L45" s="103"/>
      <c r="M45" s="121"/>
      <c r="N45" s="101"/>
      <c r="O45" s="101"/>
      <c r="P45" s="101"/>
      <c r="Q45" s="104"/>
      <c r="R45" s="101"/>
      <c r="S45" s="105"/>
      <c r="T45" s="106"/>
      <c r="U45" s="107"/>
      <c r="V45" s="108"/>
      <c r="W45" s="109"/>
      <c r="X45" s="110"/>
      <c r="Y45" s="101"/>
      <c r="Z45" s="111"/>
      <c r="AA45" s="112"/>
      <c r="AB45" s="101"/>
      <c r="AC45" s="87"/>
      <c r="AD45" s="113"/>
      <c r="AE45" s="114"/>
      <c r="AF45" s="115"/>
      <c r="AG45" s="115"/>
      <c r="AH45" s="116"/>
      <c r="AI45" s="117"/>
      <c r="AJ45" s="116"/>
      <c r="AK45" s="116"/>
    </row>
    <row r="46" spans="1:37" ht="27" hidden="1" customHeight="1" outlineLevel="1">
      <c r="A46" s="47"/>
      <c r="B46" s="57" t="s">
        <v>348</v>
      </c>
      <c r="C46" s="124" t="s">
        <v>349</v>
      </c>
      <c r="D46" s="12"/>
      <c r="E46" s="59"/>
      <c r="F46" s="60"/>
      <c r="G46" s="60"/>
      <c r="H46" s="60"/>
      <c r="I46" s="60"/>
      <c r="J46" s="60"/>
      <c r="K46" s="60"/>
      <c r="L46" s="47"/>
      <c r="M46" s="15"/>
      <c r="N46" s="37"/>
      <c r="O46" s="133"/>
      <c r="P46" s="37"/>
      <c r="Q46" s="37"/>
      <c r="R46" s="62"/>
      <c r="S46" s="62"/>
      <c r="T46" s="64"/>
      <c r="U46" s="65"/>
      <c r="V46" s="66"/>
      <c r="W46" s="41"/>
      <c r="X46" s="67"/>
      <c r="Y46" s="12"/>
      <c r="Z46" s="68"/>
      <c r="AA46" s="69" t="s">
        <v>63</v>
      </c>
      <c r="AB46" s="70"/>
      <c r="AC46" s="71"/>
      <c r="AD46" s="76"/>
      <c r="AE46" s="43" t="s">
        <v>350</v>
      </c>
      <c r="AF46" s="54" t="s">
        <v>351</v>
      </c>
      <c r="AG46" s="54"/>
      <c r="AH46" s="73"/>
      <c r="AI46" s="55"/>
      <c r="AJ46" s="73"/>
      <c r="AK46" s="73"/>
    </row>
    <row r="47" spans="1:37" ht="27" hidden="1" customHeight="1" outlineLevel="1">
      <c r="A47" s="47"/>
      <c r="B47" s="57" t="s">
        <v>352</v>
      </c>
      <c r="C47" s="124" t="s">
        <v>353</v>
      </c>
      <c r="D47" s="12" t="s">
        <v>61</v>
      </c>
      <c r="E47" s="59"/>
      <c r="F47" s="60"/>
      <c r="G47" s="60"/>
      <c r="H47" s="60"/>
      <c r="I47" s="60"/>
      <c r="J47" s="60"/>
      <c r="K47" s="60"/>
      <c r="L47" s="47">
        <v>10</v>
      </c>
      <c r="M47" s="15"/>
      <c r="N47" s="37"/>
      <c r="O47" s="133"/>
      <c r="P47" s="37"/>
      <c r="Q47" s="37"/>
      <c r="R47" s="62">
        <f>M47*W47</f>
        <v>0</v>
      </c>
      <c r="S47" s="62"/>
      <c r="T47" s="64">
        <f>M47*X47</f>
        <v>0</v>
      </c>
      <c r="U47" s="65"/>
      <c r="V47" s="66"/>
      <c r="W47" s="41">
        <v>0.14000000000000001</v>
      </c>
      <c r="X47" s="67">
        <f>8*8*4/1000000</f>
        <v>2.5599999999999999E-4</v>
      </c>
      <c r="Y47" s="12" t="s">
        <v>354</v>
      </c>
      <c r="Z47" s="68"/>
      <c r="AA47" s="69" t="s">
        <v>63</v>
      </c>
      <c r="AB47" s="70" t="s">
        <v>355</v>
      </c>
      <c r="AC47" s="71"/>
      <c r="AD47" s="134" t="s">
        <v>356</v>
      </c>
      <c r="AE47" s="43" t="s">
        <v>357</v>
      </c>
      <c r="AF47" s="54" t="s">
        <v>358</v>
      </c>
      <c r="AG47" s="54"/>
      <c r="AH47" s="73" t="s">
        <v>359</v>
      </c>
      <c r="AI47" s="55" t="s">
        <v>360</v>
      </c>
      <c r="AJ47" s="73"/>
      <c r="AK47" s="73" t="s">
        <v>361</v>
      </c>
    </row>
    <row r="48" spans="1:37" ht="27" hidden="1" customHeight="1" outlineLevel="1">
      <c r="A48" s="12"/>
      <c r="B48" s="57" t="s">
        <v>362</v>
      </c>
      <c r="C48" s="73" t="s">
        <v>363</v>
      </c>
      <c r="D48" s="12"/>
      <c r="E48" s="69"/>
      <c r="F48" s="135"/>
      <c r="G48" s="135"/>
      <c r="H48" s="135"/>
      <c r="I48" s="135"/>
      <c r="J48" s="135"/>
      <c r="K48" s="60"/>
      <c r="L48" s="47"/>
      <c r="M48" s="15"/>
      <c r="N48" s="41"/>
      <c r="O48" s="136"/>
      <c r="P48" s="41"/>
      <c r="Q48" s="37"/>
      <c r="R48" s="62"/>
      <c r="S48" s="62"/>
      <c r="T48" s="64"/>
      <c r="U48" s="65"/>
      <c r="V48" s="66"/>
      <c r="W48" s="41"/>
      <c r="X48" s="67"/>
      <c r="Y48" s="12"/>
      <c r="Z48" s="12"/>
      <c r="AA48" s="69" t="s">
        <v>63</v>
      </c>
      <c r="AB48" s="52" t="s">
        <v>364</v>
      </c>
      <c r="AC48" s="137"/>
      <c r="AD48" s="138"/>
      <c r="AE48" s="139" t="s">
        <v>365</v>
      </c>
      <c r="AF48" s="139" t="s">
        <v>366</v>
      </c>
      <c r="AG48" s="139"/>
      <c r="AH48" s="73"/>
      <c r="AI48" s="55"/>
      <c r="AJ48" s="73"/>
      <c r="AK48" s="73"/>
    </row>
    <row r="49" spans="1:37" ht="27" hidden="1" customHeight="1" outlineLevel="1">
      <c r="A49" s="12"/>
      <c r="B49" s="57" t="s">
        <v>367</v>
      </c>
      <c r="C49" s="73" t="s">
        <v>368</v>
      </c>
      <c r="D49" s="12"/>
      <c r="E49" s="69"/>
      <c r="F49" s="135"/>
      <c r="G49" s="135"/>
      <c r="H49" s="135"/>
      <c r="I49" s="135"/>
      <c r="J49" s="135"/>
      <c r="K49" s="60"/>
      <c r="L49" s="47"/>
      <c r="M49" s="15"/>
      <c r="N49" s="41"/>
      <c r="O49" s="136"/>
      <c r="P49" s="41"/>
      <c r="Q49" s="37"/>
      <c r="R49" s="62"/>
      <c r="S49" s="62"/>
      <c r="T49" s="64"/>
      <c r="U49" s="65"/>
      <c r="V49" s="66"/>
      <c r="W49" s="41"/>
      <c r="X49" s="67"/>
      <c r="Y49" s="12"/>
      <c r="Z49" s="12"/>
      <c r="AA49" s="69" t="s">
        <v>63</v>
      </c>
      <c r="AB49" s="140"/>
      <c r="AC49" s="137"/>
      <c r="AD49" s="138"/>
      <c r="AE49" s="139" t="s">
        <v>369</v>
      </c>
      <c r="AF49" s="139" t="s">
        <v>370</v>
      </c>
      <c r="AG49" s="139"/>
      <c r="AH49" s="73"/>
      <c r="AI49" s="55"/>
      <c r="AJ49" s="73"/>
      <c r="AK49" s="73"/>
    </row>
    <row r="50" spans="1:37" ht="27" hidden="1" customHeight="1" outlineLevel="1">
      <c r="A50" s="12"/>
      <c r="B50" s="57" t="s">
        <v>371</v>
      </c>
      <c r="C50" s="73" t="s">
        <v>372</v>
      </c>
      <c r="D50" s="12"/>
      <c r="E50" s="69"/>
      <c r="F50" s="135"/>
      <c r="G50" s="135"/>
      <c r="H50" s="135"/>
      <c r="I50" s="135"/>
      <c r="J50" s="135"/>
      <c r="K50" s="60"/>
      <c r="L50" s="47"/>
      <c r="M50" s="15"/>
      <c r="N50" s="41"/>
      <c r="O50" s="136"/>
      <c r="P50" s="41"/>
      <c r="Q50" s="37"/>
      <c r="R50" s="62"/>
      <c r="S50" s="62"/>
      <c r="T50" s="64"/>
      <c r="U50" s="65"/>
      <c r="V50" s="66"/>
      <c r="W50" s="41"/>
      <c r="X50" s="67"/>
      <c r="Y50" s="12"/>
      <c r="Z50" s="12"/>
      <c r="AA50" s="69" t="s">
        <v>63</v>
      </c>
      <c r="AB50" s="52"/>
      <c r="AC50" s="137"/>
      <c r="AD50" s="138"/>
      <c r="AE50" s="139" t="s">
        <v>373</v>
      </c>
      <c r="AF50" s="139" t="s">
        <v>374</v>
      </c>
      <c r="AG50" s="139"/>
      <c r="AH50" s="73"/>
      <c r="AI50" s="55"/>
      <c r="AJ50" s="73"/>
      <c r="AK50" s="73"/>
    </row>
    <row r="51" spans="1:37" ht="27" hidden="1" customHeight="1" outlineLevel="1">
      <c r="A51" s="12"/>
      <c r="B51" s="57" t="s">
        <v>375</v>
      </c>
      <c r="C51" s="73" t="s">
        <v>376</v>
      </c>
      <c r="D51" s="12"/>
      <c r="E51" s="69"/>
      <c r="F51" s="135"/>
      <c r="G51" s="135"/>
      <c r="H51" s="135"/>
      <c r="I51" s="135"/>
      <c r="J51" s="135"/>
      <c r="K51" s="60"/>
      <c r="L51" s="47"/>
      <c r="M51" s="15"/>
      <c r="N51" s="41"/>
      <c r="O51" s="136"/>
      <c r="P51" s="41"/>
      <c r="Q51" s="37"/>
      <c r="R51" s="62"/>
      <c r="S51" s="62"/>
      <c r="T51" s="64"/>
      <c r="U51" s="65"/>
      <c r="V51" s="66"/>
      <c r="W51" s="41"/>
      <c r="X51" s="67"/>
      <c r="Y51" s="12"/>
      <c r="Z51" s="12"/>
      <c r="AA51" s="69" t="s">
        <v>63</v>
      </c>
      <c r="AB51" s="52"/>
      <c r="AC51" s="137"/>
      <c r="AD51" s="138"/>
      <c r="AE51" s="139" t="s">
        <v>377</v>
      </c>
      <c r="AF51" s="139" t="s">
        <v>378</v>
      </c>
      <c r="AG51" s="139"/>
      <c r="AH51" s="73"/>
      <c r="AI51" s="55"/>
      <c r="AJ51" s="73"/>
      <c r="AK51" s="73"/>
    </row>
    <row r="52" spans="1:37" ht="27" hidden="1" customHeight="1" outlineLevel="1">
      <c r="A52" s="12"/>
      <c r="B52" s="57" t="s">
        <v>379</v>
      </c>
      <c r="C52" s="73" t="s">
        <v>380</v>
      </c>
      <c r="D52" s="12"/>
      <c r="E52" s="69"/>
      <c r="F52" s="43"/>
      <c r="G52" s="43"/>
      <c r="H52" s="43"/>
      <c r="I52" s="43"/>
      <c r="J52" s="43"/>
      <c r="K52" s="60"/>
      <c r="L52" s="47"/>
      <c r="M52" s="15"/>
      <c r="N52" s="41"/>
      <c r="O52" s="136"/>
      <c r="P52" s="41"/>
      <c r="Q52" s="37"/>
      <c r="R52" s="62"/>
      <c r="S52" s="62"/>
      <c r="T52" s="64"/>
      <c r="U52" s="65"/>
      <c r="V52" s="66"/>
      <c r="W52" s="41"/>
      <c r="X52" s="67"/>
      <c r="Y52" s="12"/>
      <c r="Z52" s="12"/>
      <c r="AA52" s="69" t="s">
        <v>63</v>
      </c>
      <c r="AB52" s="52"/>
      <c r="AC52" s="137"/>
      <c r="AD52" s="138"/>
      <c r="AE52" s="139" t="s">
        <v>381</v>
      </c>
      <c r="AF52" s="139" t="s">
        <v>382</v>
      </c>
      <c r="AG52" s="139"/>
      <c r="AH52" s="73"/>
      <c r="AI52" s="55"/>
      <c r="AJ52" s="73"/>
      <c r="AK52" s="73"/>
    </row>
    <row r="53" spans="1:37" ht="27" hidden="1" customHeight="1" outlineLevel="1">
      <c r="A53" s="12"/>
      <c r="B53" s="57" t="s">
        <v>383</v>
      </c>
      <c r="C53" s="73" t="s">
        <v>384</v>
      </c>
      <c r="D53" s="12"/>
      <c r="E53" s="69"/>
      <c r="F53" s="135"/>
      <c r="G53" s="135"/>
      <c r="H53" s="135"/>
      <c r="I53" s="135"/>
      <c r="J53" s="135"/>
      <c r="K53" s="60"/>
      <c r="L53" s="47"/>
      <c r="M53" s="15"/>
      <c r="N53" s="41"/>
      <c r="O53" s="136"/>
      <c r="P53" s="41"/>
      <c r="Q53" s="37"/>
      <c r="R53" s="62"/>
      <c r="S53" s="62"/>
      <c r="T53" s="64"/>
      <c r="U53" s="65"/>
      <c r="V53" s="66"/>
      <c r="W53" s="41"/>
      <c r="X53" s="67"/>
      <c r="Y53" s="12"/>
      <c r="Z53" s="12"/>
      <c r="AA53" s="69" t="s">
        <v>63</v>
      </c>
      <c r="AB53" s="52"/>
      <c r="AC53" s="137"/>
      <c r="AD53" s="138"/>
      <c r="AE53" s="139" t="s">
        <v>369</v>
      </c>
      <c r="AF53" s="139" t="s">
        <v>385</v>
      </c>
      <c r="AG53" s="139"/>
      <c r="AH53" s="73"/>
      <c r="AI53" s="55"/>
      <c r="AJ53" s="73"/>
      <c r="AK53" s="73"/>
    </row>
    <row r="54" spans="1:37" ht="27" hidden="1" customHeight="1" outlineLevel="1">
      <c r="A54" s="12"/>
      <c r="B54" s="57" t="s">
        <v>386</v>
      </c>
      <c r="C54" s="73" t="s">
        <v>387</v>
      </c>
      <c r="D54" s="12"/>
      <c r="E54" s="69"/>
      <c r="F54" s="135"/>
      <c r="G54" s="135"/>
      <c r="H54" s="135"/>
      <c r="I54" s="135"/>
      <c r="J54" s="135"/>
      <c r="K54" s="60"/>
      <c r="L54" s="47"/>
      <c r="M54" s="15"/>
      <c r="N54" s="41"/>
      <c r="O54" s="136"/>
      <c r="P54" s="41"/>
      <c r="Q54" s="37"/>
      <c r="R54" s="62"/>
      <c r="S54" s="62"/>
      <c r="T54" s="64"/>
      <c r="U54" s="65"/>
      <c r="V54" s="66"/>
      <c r="W54" s="41"/>
      <c r="X54" s="67"/>
      <c r="Y54" s="12"/>
      <c r="Z54" s="12"/>
      <c r="AA54" s="69" t="s">
        <v>63</v>
      </c>
      <c r="AB54" s="52"/>
      <c r="AC54" s="137"/>
      <c r="AD54" s="138"/>
      <c r="AE54" s="139" t="s">
        <v>388</v>
      </c>
      <c r="AF54" s="141" t="s">
        <v>389</v>
      </c>
      <c r="AG54" s="141"/>
      <c r="AH54" s="73"/>
      <c r="AI54" s="55"/>
      <c r="AJ54" s="73"/>
      <c r="AK54" s="73"/>
    </row>
    <row r="55" spans="1:37" ht="27" hidden="1" customHeight="1" outlineLevel="1">
      <c r="A55" s="12"/>
      <c r="B55" s="57" t="s">
        <v>390</v>
      </c>
      <c r="C55" s="73" t="s">
        <v>391</v>
      </c>
      <c r="D55" s="12"/>
      <c r="E55" s="69"/>
      <c r="F55" s="135"/>
      <c r="G55" s="135"/>
      <c r="H55" s="135"/>
      <c r="I55" s="135"/>
      <c r="J55" s="135"/>
      <c r="K55" s="60"/>
      <c r="L55" s="47"/>
      <c r="M55" s="15"/>
      <c r="N55" s="41"/>
      <c r="O55" s="136"/>
      <c r="P55" s="41"/>
      <c r="Q55" s="37"/>
      <c r="R55" s="62"/>
      <c r="S55" s="62"/>
      <c r="T55" s="64"/>
      <c r="U55" s="65"/>
      <c r="V55" s="66"/>
      <c r="W55" s="41"/>
      <c r="X55" s="67"/>
      <c r="Y55" s="12"/>
      <c r="Z55" s="12"/>
      <c r="AA55" s="69" t="s">
        <v>63</v>
      </c>
      <c r="AB55" s="52"/>
      <c r="AC55" s="137"/>
      <c r="AD55" s="138"/>
      <c r="AE55" s="139" t="s">
        <v>392</v>
      </c>
      <c r="AF55" s="139" t="s">
        <v>393</v>
      </c>
      <c r="AG55" s="139"/>
      <c r="AH55" s="73"/>
      <c r="AI55" s="55"/>
      <c r="AJ55" s="73"/>
      <c r="AK55" s="73"/>
    </row>
    <row r="56" spans="1:37" ht="27" hidden="1" customHeight="1" outlineLevel="1">
      <c r="A56" s="12"/>
      <c r="B56" s="57" t="s">
        <v>394</v>
      </c>
      <c r="C56" s="73" t="s">
        <v>395</v>
      </c>
      <c r="D56" s="12"/>
      <c r="E56" s="69"/>
      <c r="F56" s="135"/>
      <c r="G56" s="135"/>
      <c r="H56" s="135"/>
      <c r="I56" s="135"/>
      <c r="J56" s="135"/>
      <c r="K56" s="60"/>
      <c r="L56" s="47"/>
      <c r="M56" s="15"/>
      <c r="N56" s="41"/>
      <c r="O56" s="136"/>
      <c r="P56" s="41"/>
      <c r="Q56" s="37"/>
      <c r="R56" s="62"/>
      <c r="S56" s="62"/>
      <c r="T56" s="64"/>
      <c r="U56" s="65"/>
      <c r="V56" s="66"/>
      <c r="W56" s="41"/>
      <c r="X56" s="67"/>
      <c r="Y56" s="12"/>
      <c r="Z56" s="12"/>
      <c r="AA56" s="69" t="s">
        <v>63</v>
      </c>
      <c r="AB56" s="52"/>
      <c r="AC56" s="137"/>
      <c r="AD56" s="138"/>
      <c r="AE56" s="139" t="s">
        <v>396</v>
      </c>
      <c r="AF56" s="141" t="s">
        <v>397</v>
      </c>
      <c r="AG56" s="141"/>
      <c r="AH56" s="73"/>
      <c r="AI56" s="55"/>
      <c r="AJ56" s="73"/>
      <c r="AK56" s="73"/>
    </row>
    <row r="57" spans="1:37" ht="27" hidden="1" customHeight="1" outlineLevel="1">
      <c r="A57" s="12"/>
      <c r="B57" s="57" t="s">
        <v>398</v>
      </c>
      <c r="C57" s="73" t="s">
        <v>399</v>
      </c>
      <c r="D57" s="12"/>
      <c r="E57" s="69"/>
      <c r="F57" s="43"/>
      <c r="G57" s="43"/>
      <c r="H57" s="43"/>
      <c r="I57" s="43"/>
      <c r="J57" s="43"/>
      <c r="K57" s="60"/>
      <c r="L57" s="47"/>
      <c r="M57" s="15"/>
      <c r="N57" s="41"/>
      <c r="O57" s="136"/>
      <c r="P57" s="41"/>
      <c r="Q57" s="37"/>
      <c r="R57" s="62"/>
      <c r="S57" s="62"/>
      <c r="T57" s="64"/>
      <c r="U57" s="65"/>
      <c r="V57" s="66"/>
      <c r="W57" s="41"/>
      <c r="X57" s="67"/>
      <c r="Y57" s="12"/>
      <c r="Z57" s="12"/>
      <c r="AA57" s="69" t="s">
        <v>63</v>
      </c>
      <c r="AB57" s="52"/>
      <c r="AC57" s="137"/>
      <c r="AD57" s="138"/>
      <c r="AE57" s="139" t="s">
        <v>377</v>
      </c>
      <c r="AF57" s="139" t="s">
        <v>400</v>
      </c>
      <c r="AG57" s="139"/>
      <c r="AH57" s="73"/>
      <c r="AI57" s="55"/>
      <c r="AJ57" s="73"/>
      <c r="AK57" s="73"/>
    </row>
    <row r="58" spans="1:37" ht="27" hidden="1" customHeight="1" outlineLevel="1">
      <c r="A58" s="12"/>
      <c r="B58" s="57" t="s">
        <v>401</v>
      </c>
      <c r="C58" s="73" t="s">
        <v>402</v>
      </c>
      <c r="D58" s="12"/>
      <c r="E58" s="69"/>
      <c r="F58" s="43"/>
      <c r="G58" s="43"/>
      <c r="H58" s="43"/>
      <c r="I58" s="43"/>
      <c r="J58" s="43"/>
      <c r="K58" s="60"/>
      <c r="L58" s="47"/>
      <c r="M58" s="15"/>
      <c r="N58" s="41"/>
      <c r="O58" s="136"/>
      <c r="P58" s="41"/>
      <c r="Q58" s="37"/>
      <c r="R58" s="62"/>
      <c r="S58" s="62"/>
      <c r="T58" s="64"/>
      <c r="U58" s="65"/>
      <c r="V58" s="66"/>
      <c r="W58" s="41"/>
      <c r="X58" s="67"/>
      <c r="Y58" s="12"/>
      <c r="Z58" s="12"/>
      <c r="AA58" s="69" t="s">
        <v>63</v>
      </c>
      <c r="AB58" s="52"/>
      <c r="AC58" s="137"/>
      <c r="AD58" s="138"/>
      <c r="AE58" s="139" t="s">
        <v>392</v>
      </c>
      <c r="AF58" s="139" t="s">
        <v>403</v>
      </c>
      <c r="AG58" s="139"/>
      <c r="AH58" s="73"/>
      <c r="AI58" s="55"/>
      <c r="AJ58" s="73"/>
      <c r="AK58" s="73"/>
    </row>
    <row r="59" spans="1:37" ht="27" hidden="1" customHeight="1" outlineLevel="1">
      <c r="A59" s="12"/>
      <c r="B59" s="57" t="s">
        <v>404</v>
      </c>
      <c r="C59" s="73" t="s">
        <v>405</v>
      </c>
      <c r="D59" s="12"/>
      <c r="E59" s="69"/>
      <c r="F59" s="43"/>
      <c r="G59" s="43"/>
      <c r="H59" s="43"/>
      <c r="I59" s="43"/>
      <c r="J59" s="43"/>
      <c r="K59" s="60"/>
      <c r="L59" s="47"/>
      <c r="M59" s="15"/>
      <c r="N59" s="41"/>
      <c r="O59" s="136"/>
      <c r="P59" s="41"/>
      <c r="Q59" s="37"/>
      <c r="R59" s="62"/>
      <c r="S59" s="62"/>
      <c r="T59" s="64"/>
      <c r="U59" s="65"/>
      <c r="V59" s="66"/>
      <c r="W59" s="41"/>
      <c r="X59" s="67"/>
      <c r="Y59" s="12"/>
      <c r="Z59" s="12"/>
      <c r="AA59" s="69" t="s">
        <v>63</v>
      </c>
      <c r="AB59" s="52"/>
      <c r="AC59" s="137"/>
      <c r="AD59" s="138"/>
      <c r="AE59" s="139" t="s">
        <v>392</v>
      </c>
      <c r="AF59" s="139" t="s">
        <v>406</v>
      </c>
      <c r="AG59" s="139"/>
      <c r="AH59" s="73"/>
      <c r="AI59" s="55"/>
      <c r="AJ59" s="73"/>
      <c r="AK59" s="73"/>
    </row>
    <row r="60" spans="1:37" ht="27" hidden="1" customHeight="1" outlineLevel="1">
      <c r="A60" s="12"/>
      <c r="B60" s="57" t="s">
        <v>407</v>
      </c>
      <c r="C60" s="73" t="s">
        <v>408</v>
      </c>
      <c r="D60" s="12"/>
      <c r="E60" s="69"/>
      <c r="F60" s="43"/>
      <c r="G60" s="43"/>
      <c r="H60" s="43"/>
      <c r="I60" s="43"/>
      <c r="J60" s="43"/>
      <c r="K60" s="60"/>
      <c r="L60" s="47"/>
      <c r="M60" s="15"/>
      <c r="N60" s="41"/>
      <c r="O60" s="136"/>
      <c r="P60" s="41"/>
      <c r="Q60" s="37"/>
      <c r="R60" s="62"/>
      <c r="S60" s="62"/>
      <c r="T60" s="64"/>
      <c r="U60" s="65"/>
      <c r="V60" s="66"/>
      <c r="W60" s="41"/>
      <c r="X60" s="67"/>
      <c r="Y60" s="12"/>
      <c r="Z60" s="12"/>
      <c r="AA60" s="69" t="s">
        <v>63</v>
      </c>
      <c r="AB60" s="52"/>
      <c r="AC60" s="137"/>
      <c r="AD60" s="138"/>
      <c r="AE60" s="139" t="s">
        <v>392</v>
      </c>
      <c r="AF60" s="139" t="s">
        <v>409</v>
      </c>
      <c r="AG60" s="139"/>
      <c r="AH60" s="73"/>
      <c r="AI60" s="55"/>
      <c r="AJ60" s="73"/>
      <c r="AK60" s="73"/>
    </row>
    <row r="61" spans="1:37" ht="27" hidden="1" customHeight="1" outlineLevel="1">
      <c r="A61" s="12"/>
      <c r="B61" s="57" t="s">
        <v>410</v>
      </c>
      <c r="C61" s="73" t="s">
        <v>411</v>
      </c>
      <c r="D61" s="12"/>
      <c r="E61" s="69"/>
      <c r="F61" s="43"/>
      <c r="G61" s="43"/>
      <c r="H61" s="43"/>
      <c r="I61" s="43"/>
      <c r="J61" s="43"/>
      <c r="K61" s="60"/>
      <c r="L61" s="47"/>
      <c r="M61" s="15"/>
      <c r="N61" s="41"/>
      <c r="O61" s="136"/>
      <c r="P61" s="41"/>
      <c r="Q61" s="37"/>
      <c r="R61" s="62"/>
      <c r="S61" s="62"/>
      <c r="T61" s="64"/>
      <c r="U61" s="65"/>
      <c r="V61" s="66"/>
      <c r="W61" s="41"/>
      <c r="X61" s="67"/>
      <c r="Y61" s="12"/>
      <c r="Z61" s="12"/>
      <c r="AA61" s="69" t="s">
        <v>63</v>
      </c>
      <c r="AB61" s="52"/>
      <c r="AC61" s="137"/>
      <c r="AD61" s="138"/>
      <c r="AE61" s="139" t="s">
        <v>350</v>
      </c>
      <c r="AF61" s="139" t="s">
        <v>412</v>
      </c>
      <c r="AG61" s="139"/>
      <c r="AH61" s="73"/>
      <c r="AI61" s="55"/>
      <c r="AJ61" s="73"/>
      <c r="AK61" s="73"/>
    </row>
    <row r="62" spans="1:37" ht="27" hidden="1" customHeight="1" outlineLevel="1">
      <c r="A62" s="12"/>
      <c r="B62" s="57" t="s">
        <v>413</v>
      </c>
      <c r="C62" s="73" t="s">
        <v>414</v>
      </c>
      <c r="D62" s="12"/>
      <c r="E62" s="142"/>
      <c r="F62" s="12"/>
      <c r="G62" s="12"/>
      <c r="H62" s="12"/>
      <c r="I62" s="12"/>
      <c r="J62" s="12"/>
      <c r="K62" s="12"/>
      <c r="L62" s="47"/>
      <c r="M62" s="15"/>
      <c r="N62" s="41"/>
      <c r="O62" s="136"/>
      <c r="P62" s="41"/>
      <c r="Q62" s="37"/>
      <c r="R62" s="62"/>
      <c r="S62" s="62"/>
      <c r="T62" s="64"/>
      <c r="U62" s="65"/>
      <c r="V62" s="66"/>
      <c r="W62" s="41"/>
      <c r="X62" s="67"/>
      <c r="Y62" s="12"/>
      <c r="Z62" s="12"/>
      <c r="AA62" s="69" t="s">
        <v>63</v>
      </c>
      <c r="AB62" s="52"/>
      <c r="AC62" s="137"/>
      <c r="AD62" s="138"/>
      <c r="AE62" s="139" t="s">
        <v>350</v>
      </c>
      <c r="AF62" s="139" t="s">
        <v>415</v>
      </c>
      <c r="AG62" s="139"/>
      <c r="AH62" s="73"/>
      <c r="AI62" s="55"/>
      <c r="AJ62" s="73"/>
      <c r="AK62" s="73"/>
    </row>
    <row r="63" spans="1:37" ht="27" hidden="1" customHeight="1" outlineLevel="1">
      <c r="A63" s="12"/>
      <c r="B63" s="57" t="s">
        <v>416</v>
      </c>
      <c r="C63" s="73" t="s">
        <v>417</v>
      </c>
      <c r="D63" s="12"/>
      <c r="E63" s="69"/>
      <c r="F63" s="135"/>
      <c r="G63" s="135"/>
      <c r="H63" s="135"/>
      <c r="I63" s="135"/>
      <c r="J63" s="135"/>
      <c r="K63" s="60"/>
      <c r="L63" s="47"/>
      <c r="M63" s="15"/>
      <c r="N63" s="41"/>
      <c r="O63" s="136"/>
      <c r="P63" s="41"/>
      <c r="Q63" s="37"/>
      <c r="R63" s="62"/>
      <c r="S63" s="62"/>
      <c r="T63" s="64"/>
      <c r="U63" s="65"/>
      <c r="V63" s="66"/>
      <c r="W63" s="41"/>
      <c r="X63" s="67"/>
      <c r="Y63" s="12"/>
      <c r="Z63" s="12"/>
      <c r="AA63" s="69" t="s">
        <v>63</v>
      </c>
      <c r="AB63" s="52"/>
      <c r="AC63" s="137"/>
      <c r="AD63" s="138"/>
      <c r="AE63" s="139" t="s">
        <v>418</v>
      </c>
      <c r="AF63" s="139" t="s">
        <v>419</v>
      </c>
      <c r="AG63" s="139"/>
      <c r="AH63" s="73"/>
      <c r="AI63" s="55"/>
      <c r="AJ63" s="73"/>
      <c r="AK63" s="73"/>
    </row>
    <row r="64" spans="1:37" ht="27" hidden="1" customHeight="1" outlineLevel="1">
      <c r="A64" s="12"/>
      <c r="B64" s="57" t="s">
        <v>420</v>
      </c>
      <c r="C64" s="73" t="s">
        <v>421</v>
      </c>
      <c r="D64" s="12"/>
      <c r="E64" s="142"/>
      <c r="F64" s="12"/>
      <c r="G64" s="12"/>
      <c r="H64" s="12"/>
      <c r="I64" s="12"/>
      <c r="J64" s="12"/>
      <c r="K64" s="12"/>
      <c r="L64" s="47"/>
      <c r="M64" s="15"/>
      <c r="N64" s="41"/>
      <c r="O64" s="136"/>
      <c r="P64" s="41"/>
      <c r="Q64" s="37"/>
      <c r="R64" s="62"/>
      <c r="S64" s="62"/>
      <c r="T64" s="64"/>
      <c r="U64" s="65"/>
      <c r="V64" s="66"/>
      <c r="W64" s="41"/>
      <c r="X64" s="67"/>
      <c r="Y64" s="12"/>
      <c r="Z64" s="12"/>
      <c r="AA64" s="14"/>
      <c r="AB64" s="52"/>
      <c r="AC64" s="137"/>
      <c r="AD64" s="138"/>
      <c r="AE64" s="139" t="s">
        <v>422</v>
      </c>
      <c r="AF64" s="139" t="s">
        <v>423</v>
      </c>
      <c r="AG64" s="139"/>
      <c r="AH64" s="73"/>
      <c r="AI64" s="55"/>
      <c r="AJ64" s="73"/>
      <c r="AK64" s="73"/>
    </row>
    <row r="65" spans="1:37" ht="27" hidden="1" customHeight="1" outlineLevel="1">
      <c r="A65" s="12"/>
      <c r="B65" s="57" t="s">
        <v>424</v>
      </c>
      <c r="C65" s="73" t="s">
        <v>425</v>
      </c>
      <c r="D65" s="12"/>
      <c r="E65" s="142"/>
      <c r="F65" s="12"/>
      <c r="G65" s="12"/>
      <c r="H65" s="12"/>
      <c r="I65" s="12"/>
      <c r="J65" s="12"/>
      <c r="K65" s="12"/>
      <c r="L65" s="47"/>
      <c r="M65" s="15"/>
      <c r="N65" s="41"/>
      <c r="O65" s="136"/>
      <c r="P65" s="41"/>
      <c r="Q65" s="37"/>
      <c r="R65" s="62"/>
      <c r="S65" s="62"/>
      <c r="T65" s="64"/>
      <c r="U65" s="65"/>
      <c r="V65" s="66"/>
      <c r="W65" s="41"/>
      <c r="X65" s="67"/>
      <c r="Y65" s="12"/>
      <c r="Z65" s="12"/>
      <c r="AA65" s="14"/>
      <c r="AB65" s="52"/>
      <c r="AC65" s="137"/>
      <c r="AD65" s="138"/>
      <c r="AE65" s="139" t="s">
        <v>426</v>
      </c>
      <c r="AF65" s="139" t="s">
        <v>427</v>
      </c>
      <c r="AG65" s="139"/>
      <c r="AH65" s="73"/>
      <c r="AI65" s="55"/>
      <c r="AJ65" s="73"/>
      <c r="AK65" s="73"/>
    </row>
    <row r="66" spans="1:37" ht="27" hidden="1" customHeight="1" outlineLevel="1">
      <c r="A66" s="12"/>
      <c r="B66" s="57" t="s">
        <v>428</v>
      </c>
      <c r="C66" s="73" t="s">
        <v>429</v>
      </c>
      <c r="D66" s="12"/>
      <c r="E66" s="142"/>
      <c r="F66" s="12"/>
      <c r="G66" s="12"/>
      <c r="H66" s="12"/>
      <c r="I66" s="12"/>
      <c r="J66" s="12"/>
      <c r="K66" s="94"/>
      <c r="L66" s="47"/>
      <c r="M66" s="15"/>
      <c r="N66" s="41"/>
      <c r="O66" s="136"/>
      <c r="P66" s="41"/>
      <c r="Q66" s="37"/>
      <c r="R66" s="62"/>
      <c r="S66" s="62"/>
      <c r="T66" s="64"/>
      <c r="U66" s="65"/>
      <c r="V66" s="66"/>
      <c r="W66" s="41"/>
      <c r="X66" s="67"/>
      <c r="Y66" s="12"/>
      <c r="Z66" s="143"/>
      <c r="AA66" s="14"/>
      <c r="AB66" s="52"/>
      <c r="AC66" s="137"/>
      <c r="AD66" s="138"/>
      <c r="AE66" s="70" t="s">
        <v>430</v>
      </c>
      <c r="AF66" s="54" t="s">
        <v>431</v>
      </c>
      <c r="AG66" s="54"/>
      <c r="AH66" s="73"/>
      <c r="AI66" s="55"/>
      <c r="AJ66" s="73"/>
      <c r="AK66" s="73"/>
    </row>
    <row r="67" spans="1:37" ht="27" hidden="1" customHeight="1" outlineLevel="1">
      <c r="A67" s="12"/>
      <c r="B67" s="57" t="s">
        <v>432</v>
      </c>
      <c r="C67" s="73" t="s">
        <v>433</v>
      </c>
      <c r="D67" s="12"/>
      <c r="E67" s="142"/>
      <c r="F67" s="12"/>
      <c r="G67" s="12"/>
      <c r="H67" s="12"/>
      <c r="I67" s="12"/>
      <c r="J67" s="12"/>
      <c r="K67" s="94"/>
      <c r="L67" s="47"/>
      <c r="M67" s="15"/>
      <c r="N67" s="41"/>
      <c r="O67" s="136"/>
      <c r="P67" s="41"/>
      <c r="Q67" s="37"/>
      <c r="R67" s="62"/>
      <c r="S67" s="62"/>
      <c r="T67" s="64"/>
      <c r="U67" s="65"/>
      <c r="V67" s="66"/>
      <c r="W67" s="41"/>
      <c r="X67" s="67"/>
      <c r="Y67" s="12"/>
      <c r="Z67" s="143"/>
      <c r="AA67" s="14"/>
      <c r="AB67" s="52"/>
      <c r="AC67" s="137"/>
      <c r="AD67" s="138"/>
      <c r="AE67" s="70" t="s">
        <v>430</v>
      </c>
      <c r="AF67" s="54" t="s">
        <v>431</v>
      </c>
      <c r="AG67" s="54"/>
      <c r="AH67" s="73"/>
      <c r="AI67" s="55"/>
      <c r="AJ67" s="73"/>
      <c r="AK67" s="73"/>
    </row>
    <row r="68" spans="1:37" ht="27" hidden="1" customHeight="1" outlineLevel="1">
      <c r="A68" s="12"/>
      <c r="B68" s="57" t="s">
        <v>340</v>
      </c>
      <c r="C68" s="73" t="s">
        <v>341</v>
      </c>
      <c r="D68" s="12"/>
      <c r="E68" s="142"/>
      <c r="F68" s="12"/>
      <c r="G68" s="12"/>
      <c r="H68" s="12"/>
      <c r="I68" s="12"/>
      <c r="J68" s="12"/>
      <c r="K68" s="94"/>
      <c r="L68" s="47"/>
      <c r="M68" s="15"/>
      <c r="N68" s="41"/>
      <c r="O68" s="136"/>
      <c r="P68" s="41"/>
      <c r="Q68" s="37"/>
      <c r="R68" s="62"/>
      <c r="S68" s="62"/>
      <c r="T68" s="64"/>
      <c r="U68" s="65"/>
      <c r="V68" s="66"/>
      <c r="W68" s="41"/>
      <c r="X68" s="67"/>
      <c r="Y68" s="12"/>
      <c r="Z68" s="143"/>
      <c r="AA68" s="14"/>
      <c r="AB68" s="52"/>
      <c r="AC68" s="137"/>
      <c r="AD68" s="138"/>
      <c r="AE68" s="70" t="s">
        <v>430</v>
      </c>
      <c r="AF68" s="54" t="s">
        <v>431</v>
      </c>
      <c r="AG68" s="54"/>
      <c r="AH68" s="73"/>
      <c r="AI68" s="55"/>
      <c r="AJ68" s="73"/>
      <c r="AK68" s="73"/>
    </row>
    <row r="69" spans="1:37" ht="27" hidden="1" customHeight="1" outlineLevel="1">
      <c r="A69" s="12"/>
      <c r="B69" s="57" t="s">
        <v>434</v>
      </c>
      <c r="C69" s="73" t="s">
        <v>435</v>
      </c>
      <c r="D69" s="12"/>
      <c r="E69" s="142"/>
      <c r="F69" s="12"/>
      <c r="G69" s="12"/>
      <c r="H69" s="12"/>
      <c r="I69" s="12"/>
      <c r="J69" s="12"/>
      <c r="K69" s="94"/>
      <c r="L69" s="47"/>
      <c r="M69" s="15"/>
      <c r="N69" s="41"/>
      <c r="O69" s="136"/>
      <c r="P69" s="41"/>
      <c r="Q69" s="37"/>
      <c r="R69" s="62"/>
      <c r="S69" s="62"/>
      <c r="T69" s="64"/>
      <c r="U69" s="65"/>
      <c r="V69" s="66"/>
      <c r="W69" s="41"/>
      <c r="X69" s="67"/>
      <c r="Y69" s="12"/>
      <c r="Z69" s="143"/>
      <c r="AA69" s="14"/>
      <c r="AB69" s="52"/>
      <c r="AC69" s="137"/>
      <c r="AD69" s="138"/>
      <c r="AE69" s="70" t="s">
        <v>430</v>
      </c>
      <c r="AF69" s="54" t="s">
        <v>431</v>
      </c>
      <c r="AG69" s="54"/>
      <c r="AH69" s="73"/>
      <c r="AI69" s="55"/>
      <c r="AJ69" s="73"/>
      <c r="AK69" s="73"/>
    </row>
    <row r="70" spans="1:37" ht="27" hidden="1" customHeight="1" outlineLevel="1">
      <c r="A70" s="12"/>
      <c r="B70" s="57" t="s">
        <v>436</v>
      </c>
      <c r="C70" s="73" t="s">
        <v>437</v>
      </c>
      <c r="D70" s="12"/>
      <c r="E70" s="142"/>
      <c r="F70" s="12"/>
      <c r="G70" s="12"/>
      <c r="H70" s="12"/>
      <c r="I70" s="12"/>
      <c r="J70" s="12"/>
      <c r="K70" s="94"/>
      <c r="L70" s="47"/>
      <c r="M70" s="15"/>
      <c r="N70" s="41"/>
      <c r="O70" s="136"/>
      <c r="P70" s="41"/>
      <c r="Q70" s="37"/>
      <c r="R70" s="62"/>
      <c r="S70" s="62"/>
      <c r="T70" s="64"/>
      <c r="U70" s="65"/>
      <c r="V70" s="66"/>
      <c r="W70" s="41"/>
      <c r="X70" s="67"/>
      <c r="Y70" s="12"/>
      <c r="Z70" s="143"/>
      <c r="AA70" s="14"/>
      <c r="AB70" s="52"/>
      <c r="AC70" s="137"/>
      <c r="AD70" s="138"/>
      <c r="AE70" s="70" t="s">
        <v>430</v>
      </c>
      <c r="AF70" s="54" t="s">
        <v>431</v>
      </c>
      <c r="AG70" s="54"/>
      <c r="AH70" s="73"/>
      <c r="AI70" s="55"/>
      <c r="AJ70" s="73"/>
      <c r="AK70" s="73"/>
    </row>
    <row r="71" spans="1:37" ht="27" hidden="1" customHeight="1" outlineLevel="1">
      <c r="A71" s="12"/>
      <c r="B71" s="57" t="s">
        <v>438</v>
      </c>
      <c r="C71" s="73" t="s">
        <v>439</v>
      </c>
      <c r="D71" s="12"/>
      <c r="E71" s="142"/>
      <c r="F71" s="12"/>
      <c r="G71" s="12"/>
      <c r="H71" s="12"/>
      <c r="I71" s="12"/>
      <c r="J71" s="12"/>
      <c r="K71" s="94"/>
      <c r="L71" s="47"/>
      <c r="M71" s="15"/>
      <c r="N71" s="41"/>
      <c r="O71" s="136"/>
      <c r="P71" s="41"/>
      <c r="Q71" s="37"/>
      <c r="R71" s="62"/>
      <c r="S71" s="62"/>
      <c r="T71" s="64"/>
      <c r="U71" s="65"/>
      <c r="V71" s="66"/>
      <c r="W71" s="41"/>
      <c r="X71" s="67"/>
      <c r="Y71" s="12"/>
      <c r="Z71" s="143"/>
      <c r="AA71" s="14"/>
      <c r="AB71" s="52"/>
      <c r="AC71" s="137"/>
      <c r="AD71" s="138"/>
      <c r="AE71" s="70" t="s">
        <v>430</v>
      </c>
      <c r="AF71" s="54" t="s">
        <v>431</v>
      </c>
      <c r="AG71" s="54"/>
      <c r="AH71" s="73"/>
      <c r="AI71" s="55"/>
      <c r="AJ71" s="73"/>
      <c r="AK71" s="73"/>
    </row>
    <row r="72" spans="1:37" ht="27" hidden="1" customHeight="1" outlineLevel="1">
      <c r="A72" s="12"/>
      <c r="B72" s="57" t="s">
        <v>440</v>
      </c>
      <c r="C72" s="73" t="s">
        <v>441</v>
      </c>
      <c r="D72" s="12"/>
      <c r="E72" s="142"/>
      <c r="F72" s="12"/>
      <c r="G72" s="12"/>
      <c r="H72" s="12"/>
      <c r="I72" s="12"/>
      <c r="J72" s="12"/>
      <c r="K72" s="94"/>
      <c r="L72" s="47"/>
      <c r="M72" s="15"/>
      <c r="N72" s="41"/>
      <c r="O72" s="136"/>
      <c r="P72" s="41"/>
      <c r="Q72" s="37"/>
      <c r="R72" s="62"/>
      <c r="S72" s="62"/>
      <c r="T72" s="64"/>
      <c r="U72" s="65"/>
      <c r="V72" s="66"/>
      <c r="W72" s="41"/>
      <c r="X72" s="67"/>
      <c r="Y72" s="12"/>
      <c r="Z72" s="143"/>
      <c r="AA72" s="14"/>
      <c r="AB72" s="52"/>
      <c r="AC72" s="137"/>
      <c r="AD72" s="138"/>
      <c r="AE72" s="70" t="s">
        <v>430</v>
      </c>
      <c r="AF72" s="54" t="s">
        <v>431</v>
      </c>
      <c r="AG72" s="54"/>
      <c r="AH72" s="73"/>
      <c r="AI72" s="55"/>
      <c r="AJ72" s="73"/>
      <c r="AK72" s="73"/>
    </row>
    <row r="73" spans="1:37" ht="27" hidden="1" customHeight="1" outlineLevel="1">
      <c r="A73" s="12"/>
      <c r="B73" s="57" t="s">
        <v>442</v>
      </c>
      <c r="C73" s="73" t="s">
        <v>443</v>
      </c>
      <c r="D73" s="12"/>
      <c r="E73" s="142"/>
      <c r="F73" s="12"/>
      <c r="G73" s="12"/>
      <c r="H73" s="12"/>
      <c r="I73" s="12"/>
      <c r="J73" s="12"/>
      <c r="K73" s="94"/>
      <c r="L73" s="47"/>
      <c r="M73" s="15"/>
      <c r="N73" s="41"/>
      <c r="O73" s="136"/>
      <c r="P73" s="41"/>
      <c r="Q73" s="37"/>
      <c r="R73" s="62"/>
      <c r="S73" s="62"/>
      <c r="T73" s="64"/>
      <c r="U73" s="65"/>
      <c r="V73" s="66"/>
      <c r="W73" s="41"/>
      <c r="X73" s="67"/>
      <c r="Y73" s="12"/>
      <c r="Z73" s="143"/>
      <c r="AA73" s="14"/>
      <c r="AB73" s="52"/>
      <c r="AC73" s="137"/>
      <c r="AD73" s="138"/>
      <c r="AE73" s="70" t="s">
        <v>430</v>
      </c>
      <c r="AF73" s="54" t="s">
        <v>431</v>
      </c>
      <c r="AG73" s="54"/>
      <c r="AH73" s="73"/>
      <c r="AI73" s="55"/>
      <c r="AJ73" s="73"/>
      <c r="AK73" s="73"/>
    </row>
    <row r="74" spans="1:37" ht="27" hidden="1" customHeight="1" outlineLevel="1">
      <c r="A74" s="12"/>
      <c r="B74" s="57" t="s">
        <v>444</v>
      </c>
      <c r="C74" s="73" t="s">
        <v>445</v>
      </c>
      <c r="D74" s="12"/>
      <c r="E74" s="142"/>
      <c r="F74" s="12"/>
      <c r="G74" s="12"/>
      <c r="H74" s="12"/>
      <c r="I74" s="12"/>
      <c r="J74" s="12"/>
      <c r="K74" s="94"/>
      <c r="L74" s="47"/>
      <c r="M74" s="15"/>
      <c r="N74" s="41"/>
      <c r="O74" s="136"/>
      <c r="P74" s="41"/>
      <c r="Q74" s="37"/>
      <c r="R74" s="62"/>
      <c r="S74" s="62"/>
      <c r="T74" s="64"/>
      <c r="U74" s="65"/>
      <c r="V74" s="66"/>
      <c r="W74" s="41"/>
      <c r="X74" s="67"/>
      <c r="Y74" s="12"/>
      <c r="Z74" s="143"/>
      <c r="AA74" s="14"/>
      <c r="AB74" s="52"/>
      <c r="AC74" s="137"/>
      <c r="AD74" s="138"/>
      <c r="AE74" s="70" t="s">
        <v>430</v>
      </c>
      <c r="AF74" s="54" t="s">
        <v>431</v>
      </c>
      <c r="AG74" s="54"/>
      <c r="AH74" s="73"/>
      <c r="AI74" s="55"/>
      <c r="AJ74" s="73"/>
      <c r="AK74" s="73"/>
    </row>
    <row r="75" spans="1:37" ht="27" hidden="1" customHeight="1" outlineLevel="1">
      <c r="A75" s="12"/>
      <c r="B75" s="57" t="s">
        <v>446</v>
      </c>
      <c r="C75" s="124" t="s">
        <v>447</v>
      </c>
      <c r="D75" s="12"/>
      <c r="E75" s="142"/>
      <c r="G75" s="194"/>
      <c r="H75" s="175"/>
      <c r="I75" s="175"/>
      <c r="J75" s="175"/>
      <c r="K75" s="175"/>
      <c r="L75" s="47"/>
      <c r="M75" s="15"/>
      <c r="N75" s="41"/>
      <c r="O75" s="136"/>
      <c r="P75" s="41"/>
      <c r="Q75" s="37"/>
      <c r="R75" s="62"/>
      <c r="S75" s="62"/>
      <c r="T75" s="64"/>
      <c r="U75" s="65"/>
      <c r="V75" s="66"/>
      <c r="W75" s="41"/>
      <c r="X75" s="67"/>
      <c r="Y75" s="12"/>
      <c r="Z75" s="143"/>
      <c r="AA75" s="14"/>
      <c r="AB75" s="52" t="s">
        <v>448</v>
      </c>
      <c r="AC75" s="137"/>
      <c r="AD75" s="138"/>
      <c r="AE75" s="70" t="s">
        <v>430</v>
      </c>
      <c r="AF75" s="54" t="s">
        <v>431</v>
      </c>
      <c r="AG75" s="54"/>
      <c r="AH75" s="73"/>
      <c r="AI75" s="55"/>
      <c r="AJ75" s="73"/>
      <c r="AK75" s="73"/>
    </row>
    <row r="76" spans="1:37" ht="27" hidden="1" customHeight="1" outlineLevel="1">
      <c r="A76" s="12"/>
      <c r="B76" s="57"/>
      <c r="C76" s="124" t="s">
        <v>449</v>
      </c>
      <c r="D76" s="12"/>
      <c r="E76" s="142"/>
      <c r="G76" s="194"/>
      <c r="H76" s="175"/>
      <c r="I76" s="175"/>
      <c r="J76" s="175"/>
      <c r="K76" s="175"/>
      <c r="L76" s="47"/>
      <c r="M76" s="15"/>
      <c r="N76" s="41"/>
      <c r="O76" s="136"/>
      <c r="P76" s="41"/>
      <c r="Q76" s="37"/>
      <c r="R76" s="62"/>
      <c r="S76" s="62"/>
      <c r="T76" s="64"/>
      <c r="U76" s="65"/>
      <c r="V76" s="66"/>
      <c r="W76" s="41"/>
      <c r="X76" s="67"/>
      <c r="Y76" s="12"/>
      <c r="Z76" s="143"/>
      <c r="AA76" s="14"/>
      <c r="AB76" s="52" t="s">
        <v>450</v>
      </c>
      <c r="AC76" s="137"/>
      <c r="AD76" s="138"/>
      <c r="AE76" s="70" t="s">
        <v>430</v>
      </c>
      <c r="AF76" s="54" t="s">
        <v>431</v>
      </c>
      <c r="AG76" s="54"/>
      <c r="AH76" s="73"/>
      <c r="AI76" s="55"/>
      <c r="AJ76" s="73"/>
      <c r="AK76" s="73"/>
    </row>
    <row r="77" spans="1:37" ht="27" hidden="1" customHeight="1" outlineLevel="1">
      <c r="A77" s="129"/>
      <c r="B77" s="57" t="s">
        <v>451</v>
      </c>
      <c r="C77" s="124" t="s">
        <v>452</v>
      </c>
      <c r="D77" s="12" t="s">
        <v>198</v>
      </c>
      <c r="E77" s="77"/>
      <c r="G77" s="194"/>
      <c r="H77" s="175"/>
      <c r="I77" s="175"/>
      <c r="J77" s="175"/>
      <c r="K77" s="175"/>
      <c r="L77" s="47"/>
      <c r="M77" s="15"/>
      <c r="N77" s="37"/>
      <c r="O77" s="133"/>
      <c r="P77" s="37"/>
      <c r="Q77" s="37"/>
      <c r="R77" s="62"/>
      <c r="S77" s="63"/>
      <c r="T77" s="64"/>
      <c r="U77" s="65"/>
      <c r="V77" s="66"/>
      <c r="W77" s="41"/>
      <c r="X77" s="67"/>
      <c r="Y77" s="12"/>
      <c r="Z77" s="12" t="s">
        <v>16</v>
      </c>
      <c r="AA77" s="14"/>
      <c r="AB77" s="70">
        <v>4603312244030</v>
      </c>
      <c r="AC77" s="71"/>
      <c r="AD77" s="134" t="s">
        <v>453</v>
      </c>
      <c r="AE77" s="144" t="s">
        <v>454</v>
      </c>
      <c r="AF77" s="73" t="s">
        <v>455</v>
      </c>
      <c r="AG77" s="73" t="s">
        <v>346</v>
      </c>
      <c r="AH77" s="73" t="s">
        <v>456</v>
      </c>
      <c r="AI77" s="55" t="s">
        <v>193</v>
      </c>
      <c r="AJ77" s="73"/>
      <c r="AK77" s="73" t="s">
        <v>195</v>
      </c>
    </row>
    <row r="78" spans="1:37" ht="27" hidden="1" customHeight="1" outlineLevel="1">
      <c r="A78" s="129"/>
      <c r="B78" s="57" t="s">
        <v>457</v>
      </c>
      <c r="C78" s="124" t="s">
        <v>458</v>
      </c>
      <c r="D78" s="12"/>
      <c r="E78" s="77"/>
      <c r="G78" s="194"/>
      <c r="H78" s="175"/>
      <c r="I78" s="175"/>
      <c r="J78" s="175"/>
      <c r="K78" s="175"/>
      <c r="L78" s="47"/>
      <c r="M78" s="15"/>
      <c r="N78" s="37"/>
      <c r="O78" s="133"/>
      <c r="P78" s="37"/>
      <c r="Q78" s="37"/>
      <c r="R78" s="62"/>
      <c r="S78" s="63"/>
      <c r="T78" s="64"/>
      <c r="U78" s="65"/>
      <c r="V78" s="66"/>
      <c r="W78" s="41"/>
      <c r="X78" s="67"/>
      <c r="Y78" s="12"/>
      <c r="Z78" s="68"/>
      <c r="AA78" s="14"/>
      <c r="AB78" s="70"/>
      <c r="AC78" s="71"/>
      <c r="AD78" s="76"/>
      <c r="AE78" s="73"/>
      <c r="AF78" s="73"/>
      <c r="AG78" s="73"/>
      <c r="AH78" s="73"/>
      <c r="AI78" s="55"/>
      <c r="AJ78" s="73"/>
      <c r="AK78" s="73"/>
    </row>
    <row r="79" spans="1:37" ht="27" hidden="1" customHeight="1" outlineLevel="1">
      <c r="A79" s="129"/>
      <c r="B79" s="57" t="s">
        <v>459</v>
      </c>
      <c r="C79" s="124" t="s">
        <v>460</v>
      </c>
      <c r="D79" s="12"/>
      <c r="E79" s="77"/>
      <c r="F79" s="94"/>
      <c r="G79" s="94"/>
      <c r="H79" s="94"/>
      <c r="I79" s="94"/>
      <c r="J79" s="94"/>
      <c r="K79" s="94"/>
      <c r="L79" s="47"/>
      <c r="M79" s="15"/>
      <c r="N79" s="37"/>
      <c r="O79" s="133"/>
      <c r="P79" s="37"/>
      <c r="Q79" s="37"/>
      <c r="R79" s="62"/>
      <c r="S79" s="63"/>
      <c r="T79" s="64"/>
      <c r="U79" s="65"/>
      <c r="V79" s="66"/>
      <c r="W79" s="41"/>
      <c r="X79" s="67"/>
      <c r="Y79" s="12"/>
      <c r="Z79" s="12"/>
      <c r="AA79" s="14"/>
      <c r="AB79" s="70"/>
      <c r="AC79" s="71"/>
      <c r="AD79" s="76"/>
      <c r="AE79" s="144"/>
      <c r="AF79" s="73"/>
      <c r="AG79" s="73"/>
      <c r="AH79" s="73"/>
      <c r="AI79" s="55"/>
      <c r="AJ79" s="73"/>
      <c r="AK79" s="73"/>
    </row>
    <row r="80" spans="1:37" ht="27" hidden="1" customHeight="1" outlineLevel="1">
      <c r="A80" s="129"/>
      <c r="B80" s="57" t="s">
        <v>173</v>
      </c>
      <c r="C80" s="124" t="s">
        <v>461</v>
      </c>
      <c r="D80" s="12"/>
      <c r="E80" s="77"/>
      <c r="F80" s="94"/>
      <c r="G80" s="94"/>
      <c r="H80" s="94"/>
      <c r="I80" s="94"/>
      <c r="J80" s="94"/>
      <c r="K80" s="94"/>
      <c r="L80" s="47"/>
      <c r="M80" s="15"/>
      <c r="N80" s="37"/>
      <c r="O80" s="133"/>
      <c r="P80" s="37"/>
      <c r="Q80" s="37"/>
      <c r="R80" s="62"/>
      <c r="S80" s="63"/>
      <c r="T80" s="64"/>
      <c r="U80" s="65"/>
      <c r="V80" s="66"/>
      <c r="W80" s="41"/>
      <c r="X80" s="67"/>
      <c r="Y80" s="12"/>
      <c r="Z80" s="12"/>
      <c r="AA80" s="14"/>
      <c r="AB80" s="70"/>
      <c r="AC80" s="71"/>
      <c r="AD80" s="76"/>
      <c r="AE80" s="144"/>
      <c r="AF80" s="73"/>
      <c r="AG80" s="73"/>
      <c r="AH80" s="73"/>
      <c r="AI80" s="55"/>
      <c r="AJ80" s="73"/>
      <c r="AK80" s="73"/>
    </row>
    <row r="81" spans="1:37" ht="27" hidden="1" customHeight="1" outlineLevel="1">
      <c r="A81" s="129"/>
      <c r="B81" s="57" t="s">
        <v>332</v>
      </c>
      <c r="C81" s="124" t="s">
        <v>461</v>
      </c>
      <c r="D81" s="12"/>
      <c r="E81" s="77"/>
      <c r="F81" s="94"/>
      <c r="G81" s="94"/>
      <c r="H81" s="94"/>
      <c r="I81" s="94"/>
      <c r="J81" s="94"/>
      <c r="K81" s="94"/>
      <c r="L81" s="47"/>
      <c r="M81" s="15"/>
      <c r="N81" s="37"/>
      <c r="O81" s="133"/>
      <c r="P81" s="37"/>
      <c r="Q81" s="37"/>
      <c r="R81" s="62"/>
      <c r="S81" s="63"/>
      <c r="T81" s="64"/>
      <c r="U81" s="65"/>
      <c r="V81" s="66"/>
      <c r="W81" s="41"/>
      <c r="X81" s="67"/>
      <c r="Y81" s="12"/>
      <c r="Z81" s="12"/>
      <c r="AA81" s="14"/>
      <c r="AB81" s="70"/>
      <c r="AC81" s="71"/>
      <c r="AD81" s="76"/>
      <c r="AE81" s="144"/>
      <c r="AF81" s="73"/>
      <c r="AG81" s="73"/>
      <c r="AH81" s="73"/>
      <c r="AI81" s="55"/>
      <c r="AJ81" s="73"/>
      <c r="AK81" s="73"/>
    </row>
    <row r="82" spans="1:37" ht="27" hidden="1" customHeight="1" outlineLevel="1">
      <c r="A82" s="12"/>
      <c r="B82" s="57"/>
      <c r="C82" s="73" t="s">
        <v>462</v>
      </c>
      <c r="D82" s="12"/>
      <c r="E82" s="123"/>
      <c r="G82" s="194"/>
      <c r="H82" s="175"/>
      <c r="I82" s="175"/>
      <c r="J82" s="175"/>
      <c r="K82" s="175"/>
      <c r="L82" s="12"/>
      <c r="M82" s="37"/>
      <c r="N82" s="37"/>
      <c r="O82" s="133"/>
      <c r="P82" s="37"/>
      <c r="Q82" s="37"/>
      <c r="R82" s="62"/>
      <c r="S82" s="63"/>
      <c r="T82" s="64"/>
      <c r="U82" s="63"/>
      <c r="V82" s="145"/>
      <c r="W82" s="41"/>
      <c r="X82" s="67"/>
      <c r="Y82" s="12"/>
      <c r="Z82" s="68"/>
      <c r="AA82" s="14"/>
      <c r="AB82" s="70"/>
      <c r="AC82" s="71"/>
      <c r="AD82" s="76"/>
      <c r="AE82" s="73"/>
      <c r="AF82" s="73"/>
      <c r="AG82" s="73"/>
      <c r="AH82" s="73"/>
      <c r="AI82" s="55"/>
      <c r="AJ82" s="73"/>
      <c r="AK82" s="73"/>
    </row>
    <row r="83" spans="1:37" ht="27" hidden="1" customHeight="1" outlineLevel="1">
      <c r="A83" s="12"/>
      <c r="B83" s="57"/>
      <c r="C83" s="73" t="s">
        <v>463</v>
      </c>
      <c r="D83" s="12"/>
      <c r="E83" s="123"/>
      <c r="G83" s="194"/>
      <c r="H83" s="175"/>
      <c r="I83" s="175"/>
      <c r="J83" s="175"/>
      <c r="K83" s="175"/>
      <c r="L83" s="12"/>
      <c r="M83" s="37"/>
      <c r="N83" s="37"/>
      <c r="O83" s="133"/>
      <c r="P83" s="37"/>
      <c r="Q83" s="37"/>
      <c r="R83" s="62"/>
      <c r="S83" s="63"/>
      <c r="T83" s="64"/>
      <c r="U83" s="63"/>
      <c r="V83" s="145"/>
      <c r="W83" s="41"/>
      <c r="X83" s="67"/>
      <c r="Y83" s="12"/>
      <c r="Z83" s="68"/>
      <c r="AA83" s="14"/>
      <c r="AB83" s="70"/>
      <c r="AC83" s="71"/>
      <c r="AD83" s="76"/>
      <c r="AE83" s="73"/>
      <c r="AF83" s="73"/>
      <c r="AG83" s="73"/>
      <c r="AH83" s="73"/>
      <c r="AI83" s="55"/>
      <c r="AJ83" s="73"/>
      <c r="AK83" s="73"/>
    </row>
    <row r="84" spans="1:37" ht="27" hidden="1" customHeight="1" outlineLevel="1">
      <c r="A84" s="12"/>
      <c r="B84" s="57"/>
      <c r="C84" s="73" t="s">
        <v>464</v>
      </c>
      <c r="D84" s="12"/>
      <c r="E84" s="123"/>
      <c r="F84" s="94"/>
      <c r="G84" s="94"/>
      <c r="H84" s="94"/>
      <c r="I84" s="94"/>
      <c r="J84" s="94"/>
      <c r="K84" s="94"/>
      <c r="L84" s="12"/>
      <c r="M84" s="37"/>
      <c r="N84" s="37"/>
      <c r="O84" s="133"/>
      <c r="P84" s="37"/>
      <c r="Q84" s="37"/>
      <c r="R84" s="62"/>
      <c r="S84" s="63"/>
      <c r="T84" s="64"/>
      <c r="U84" s="63"/>
      <c r="V84" s="145"/>
      <c r="W84" s="41"/>
      <c r="X84" s="67"/>
      <c r="Y84" s="12"/>
      <c r="Z84" s="12"/>
      <c r="AA84" s="14"/>
      <c r="AB84" s="70"/>
      <c r="AC84" s="71"/>
      <c r="AD84" s="76"/>
      <c r="AE84" s="73"/>
      <c r="AF84" s="73"/>
      <c r="AG84" s="73"/>
      <c r="AH84" s="73"/>
      <c r="AI84" s="55"/>
      <c r="AJ84" s="73"/>
      <c r="AK84" s="73"/>
    </row>
    <row r="85" spans="1:37" ht="27" hidden="1" customHeight="1" outlineLevel="1">
      <c r="A85" s="12"/>
      <c r="B85" s="57"/>
      <c r="C85" s="73" t="s">
        <v>465</v>
      </c>
      <c r="D85" s="12"/>
      <c r="E85" s="123"/>
      <c r="G85" s="194"/>
      <c r="H85" s="175"/>
      <c r="I85" s="175"/>
      <c r="J85" s="175"/>
      <c r="K85" s="175"/>
      <c r="L85" s="12"/>
      <c r="M85" s="37"/>
      <c r="N85" s="37"/>
      <c r="O85" s="133"/>
      <c r="P85" s="37"/>
      <c r="Q85" s="37"/>
      <c r="R85" s="62"/>
      <c r="S85" s="63"/>
      <c r="T85" s="64"/>
      <c r="U85" s="63"/>
      <c r="V85" s="145"/>
      <c r="W85" s="41"/>
      <c r="X85" s="67"/>
      <c r="Y85" s="12"/>
      <c r="Z85" s="12"/>
      <c r="AA85" s="14"/>
      <c r="AB85" s="70">
        <v>4603312244146</v>
      </c>
      <c r="AC85" s="71"/>
      <c r="AD85" s="76"/>
      <c r="AE85" s="73"/>
      <c r="AF85" s="73"/>
      <c r="AG85" s="73"/>
      <c r="AH85" s="73"/>
      <c r="AI85" s="55"/>
      <c r="AJ85" s="73"/>
      <c r="AK85" s="73"/>
    </row>
    <row r="86" spans="1:37" ht="25.5" customHeight="1" collapsed="1">
      <c r="A86" s="119"/>
      <c r="B86" s="99" t="s">
        <v>466</v>
      </c>
      <c r="C86" s="120"/>
      <c r="D86" s="101"/>
      <c r="E86" s="100"/>
      <c r="F86" s="102"/>
      <c r="G86" s="102"/>
      <c r="H86" s="102"/>
      <c r="I86" s="102"/>
      <c r="J86" s="102"/>
      <c r="K86" s="102"/>
      <c r="L86" s="103"/>
      <c r="M86" s="121"/>
      <c r="N86" s="101"/>
      <c r="O86" s="101"/>
      <c r="P86" s="101"/>
      <c r="Q86" s="104"/>
      <c r="R86" s="101"/>
      <c r="S86" s="105"/>
      <c r="T86" s="106"/>
      <c r="U86" s="107"/>
      <c r="V86" s="108"/>
      <c r="W86" s="109"/>
      <c r="X86" s="110"/>
      <c r="Y86" s="101"/>
      <c r="Z86" s="111"/>
      <c r="AA86" s="112"/>
      <c r="AB86" s="101"/>
      <c r="AC86" s="87"/>
      <c r="AD86" s="113"/>
      <c r="AE86" s="114"/>
      <c r="AF86" s="115"/>
      <c r="AG86" s="115"/>
      <c r="AH86" s="116"/>
      <c r="AI86" s="117"/>
      <c r="AJ86" s="116"/>
      <c r="AK86" s="116"/>
    </row>
    <row r="87" spans="1:37" ht="37.5" hidden="1" customHeight="1" outlineLevel="1">
      <c r="A87" s="6"/>
      <c r="B87" s="146" t="s">
        <v>467</v>
      </c>
      <c r="C87" s="124" t="s">
        <v>468</v>
      </c>
      <c r="D87" s="47" t="s">
        <v>61</v>
      </c>
      <c r="E87" s="59"/>
      <c r="F87" s="147">
        <v>690</v>
      </c>
      <c r="G87" s="195" t="s">
        <v>469</v>
      </c>
      <c r="H87" s="175"/>
      <c r="I87" s="175"/>
      <c r="J87" s="175"/>
      <c r="K87" s="175"/>
      <c r="L87" s="47">
        <v>28</v>
      </c>
      <c r="M87" s="148"/>
      <c r="N87" s="15" t="str">
        <f t="shared" ref="N87:N90" si="71">IF(M87&gt;0,M87*(F87),"-")</f>
        <v>-</v>
      </c>
      <c r="O87" s="149" t="str">
        <f t="shared" ref="O87:O90" si="72">IF(M87&gt;0,$M87*Q87,"-")</f>
        <v>-</v>
      </c>
      <c r="P87" s="15" t="str">
        <f t="shared" ref="P87:P90" si="73">IF(M87&gt;0,N87-O87,"-")</f>
        <v>-</v>
      </c>
      <c r="Q87" s="15" t="str">
        <f t="shared" ref="Q87:Q90" si="74">IF(M87&gt;0,IF($N$5&gt;$J$5,$J87,IF($N$5&gt;$I$5,$I87,IF($N$5&gt;$H$5,$H87,IF($N$5&gt;$G$5,$G87,$F87)))),"-")</f>
        <v>-</v>
      </c>
      <c r="R87" s="150">
        <f t="shared" ref="R87:R96" si="75">M87*W87</f>
        <v>0</v>
      </c>
      <c r="S87" s="65">
        <f t="shared" ref="S87:S96" si="76">CEILING(M87/L87,1)</f>
        <v>0</v>
      </c>
      <c r="T87" s="151">
        <f t="shared" ref="T87:T96" si="77">M87*X87</f>
        <v>0</v>
      </c>
      <c r="U87" s="65">
        <v>80</v>
      </c>
      <c r="V87" s="66">
        <f t="shared" ref="V87:V88" si="78">U87/F87</f>
        <v>0.11594202898550725</v>
      </c>
      <c r="W87" s="23">
        <v>0.15</v>
      </c>
      <c r="X87" s="152">
        <f t="shared" ref="X87:X88" si="79">12*12*4/1000000</f>
        <v>5.7600000000000001E-4</v>
      </c>
      <c r="Y87" s="47" t="s">
        <v>470</v>
      </c>
      <c r="Z87" s="153">
        <v>44058</v>
      </c>
      <c r="AA87" s="154" t="s">
        <v>108</v>
      </c>
      <c r="AB87" s="155" t="s">
        <v>471</v>
      </c>
      <c r="AC87" s="156"/>
      <c r="AD87" s="157" t="s">
        <v>472</v>
      </c>
      <c r="AE87" s="124" t="s">
        <v>473</v>
      </c>
      <c r="AF87" s="158" t="s">
        <v>474</v>
      </c>
      <c r="AG87" s="158"/>
      <c r="AH87" s="124" t="s">
        <v>475</v>
      </c>
      <c r="AI87" s="159" t="s">
        <v>476</v>
      </c>
      <c r="AJ87" s="124" t="s">
        <v>477</v>
      </c>
      <c r="AK87" s="124" t="s">
        <v>478</v>
      </c>
    </row>
    <row r="88" spans="1:37" ht="44.25" hidden="1" customHeight="1" outlineLevel="1">
      <c r="A88" s="6"/>
      <c r="B88" s="146" t="s">
        <v>479</v>
      </c>
      <c r="C88" s="124" t="s">
        <v>480</v>
      </c>
      <c r="D88" s="47" t="s">
        <v>61</v>
      </c>
      <c r="E88" s="59"/>
      <c r="F88" s="147">
        <v>1290</v>
      </c>
      <c r="G88" s="195" t="s">
        <v>469</v>
      </c>
      <c r="H88" s="175"/>
      <c r="I88" s="175"/>
      <c r="J88" s="175"/>
      <c r="K88" s="175"/>
      <c r="L88" s="47">
        <v>28</v>
      </c>
      <c r="M88" s="148"/>
      <c r="N88" s="15" t="str">
        <f t="shared" si="71"/>
        <v>-</v>
      </c>
      <c r="O88" s="149" t="str">
        <f t="shared" si="72"/>
        <v>-</v>
      </c>
      <c r="P88" s="15" t="str">
        <f t="shared" si="73"/>
        <v>-</v>
      </c>
      <c r="Q88" s="15" t="str">
        <f t="shared" si="74"/>
        <v>-</v>
      </c>
      <c r="R88" s="150">
        <f t="shared" si="75"/>
        <v>0</v>
      </c>
      <c r="S88" s="65">
        <f t="shared" si="76"/>
        <v>0</v>
      </c>
      <c r="T88" s="151">
        <f t="shared" si="77"/>
        <v>0</v>
      </c>
      <c r="U88" s="65">
        <f>115+100</f>
        <v>215</v>
      </c>
      <c r="V88" s="66">
        <f t="shared" si="78"/>
        <v>0.16666666666666666</v>
      </c>
      <c r="W88" s="23">
        <v>0.2</v>
      </c>
      <c r="X88" s="152">
        <f t="shared" si="79"/>
        <v>5.7600000000000001E-4</v>
      </c>
      <c r="Y88" s="47" t="s">
        <v>470</v>
      </c>
      <c r="Z88" s="153">
        <v>44078</v>
      </c>
      <c r="AA88" s="154" t="s">
        <v>96</v>
      </c>
      <c r="AB88" s="155">
        <v>4603312075733</v>
      </c>
      <c r="AC88" s="156"/>
      <c r="AD88" s="157" t="s">
        <v>481</v>
      </c>
      <c r="AE88" s="160" t="s">
        <v>482</v>
      </c>
      <c r="AF88" s="158" t="s">
        <v>483</v>
      </c>
      <c r="AG88" s="158" t="s">
        <v>484</v>
      </c>
      <c r="AH88" s="124" t="s">
        <v>485</v>
      </c>
      <c r="AI88" s="159" t="s">
        <v>486</v>
      </c>
      <c r="AJ88" s="124" t="s">
        <v>487</v>
      </c>
      <c r="AK88" s="124" t="s">
        <v>488</v>
      </c>
    </row>
    <row r="89" spans="1:37" ht="54" hidden="1" customHeight="1" outlineLevel="1">
      <c r="A89" s="6"/>
      <c r="B89" s="146" t="s">
        <v>489</v>
      </c>
      <c r="C89" s="124" t="s">
        <v>490</v>
      </c>
      <c r="D89" s="47" t="s">
        <v>61</v>
      </c>
      <c r="E89" s="161"/>
      <c r="F89" s="147">
        <v>1990</v>
      </c>
      <c r="G89" s="195" t="s">
        <v>469</v>
      </c>
      <c r="H89" s="175"/>
      <c r="I89" s="175"/>
      <c r="J89" s="175"/>
      <c r="K89" s="175"/>
      <c r="L89" s="47">
        <v>12</v>
      </c>
      <c r="M89" s="148"/>
      <c r="N89" s="15" t="str">
        <f t="shared" si="71"/>
        <v>-</v>
      </c>
      <c r="O89" s="149" t="str">
        <f t="shared" si="72"/>
        <v>-</v>
      </c>
      <c r="P89" s="15" t="str">
        <f t="shared" si="73"/>
        <v>-</v>
      </c>
      <c r="Q89" s="15" t="str">
        <f t="shared" si="74"/>
        <v>-</v>
      </c>
      <c r="R89" s="150">
        <f t="shared" si="75"/>
        <v>0</v>
      </c>
      <c r="S89" s="65">
        <f t="shared" si="76"/>
        <v>0</v>
      </c>
      <c r="T89" s="151">
        <f t="shared" si="77"/>
        <v>0</v>
      </c>
      <c r="U89" s="65"/>
      <c r="V89" s="66"/>
      <c r="W89" s="23">
        <v>0.75</v>
      </c>
      <c r="X89" s="152">
        <f>23*23*5/1000000</f>
        <v>2.6450000000000002E-3</v>
      </c>
      <c r="Y89" s="47" t="s">
        <v>74</v>
      </c>
      <c r="Z89" s="153">
        <v>44831</v>
      </c>
      <c r="AA89" s="162" t="s">
        <v>156</v>
      </c>
      <c r="AB89" s="155">
        <v>4603312055858</v>
      </c>
      <c r="AC89" s="156"/>
      <c r="AD89" s="157" t="s">
        <v>491</v>
      </c>
      <c r="AE89" s="124" t="s">
        <v>492</v>
      </c>
      <c r="AF89" s="124" t="s">
        <v>493</v>
      </c>
      <c r="AG89" s="124"/>
      <c r="AH89" s="124"/>
      <c r="AI89" s="159"/>
      <c r="AJ89" s="159" t="s">
        <v>494</v>
      </c>
      <c r="AK89" s="159" t="s">
        <v>495</v>
      </c>
    </row>
    <row r="90" spans="1:37" ht="57" hidden="1" customHeight="1" outlineLevel="1">
      <c r="A90" s="47"/>
      <c r="B90" s="146">
        <v>1110</v>
      </c>
      <c r="C90" s="124" t="s">
        <v>496</v>
      </c>
      <c r="D90" s="47" t="s">
        <v>61</v>
      </c>
      <c r="E90" s="163"/>
      <c r="F90" s="147">
        <v>1490</v>
      </c>
      <c r="G90" s="195" t="s">
        <v>469</v>
      </c>
      <c r="H90" s="175"/>
      <c r="I90" s="175"/>
      <c r="J90" s="175"/>
      <c r="K90" s="175"/>
      <c r="L90" s="47">
        <v>10</v>
      </c>
      <c r="M90" s="148"/>
      <c r="N90" s="15" t="str">
        <f t="shared" si="71"/>
        <v>-</v>
      </c>
      <c r="O90" s="149" t="str">
        <f t="shared" si="72"/>
        <v>-</v>
      </c>
      <c r="P90" s="15" t="str">
        <f t="shared" si="73"/>
        <v>-</v>
      </c>
      <c r="Q90" s="15" t="str">
        <f t="shared" si="74"/>
        <v>-</v>
      </c>
      <c r="R90" s="150">
        <f t="shared" si="75"/>
        <v>0</v>
      </c>
      <c r="S90" s="65">
        <f t="shared" si="76"/>
        <v>0</v>
      </c>
      <c r="T90" s="151">
        <f t="shared" si="77"/>
        <v>0</v>
      </c>
      <c r="U90" s="65"/>
      <c r="V90" s="66"/>
      <c r="W90" s="23">
        <v>0.75</v>
      </c>
      <c r="X90" s="152">
        <v>4.0000000000000001E-3</v>
      </c>
      <c r="Y90" s="47" t="s">
        <v>497</v>
      </c>
      <c r="Z90" s="153">
        <v>44530</v>
      </c>
      <c r="AA90" s="162" t="s">
        <v>498</v>
      </c>
      <c r="AB90" s="155">
        <v>4640018470028</v>
      </c>
      <c r="AC90" s="156"/>
      <c r="AD90" s="157" t="s">
        <v>499</v>
      </c>
      <c r="AE90" s="124" t="s">
        <v>500</v>
      </c>
      <c r="AF90" s="124" t="s">
        <v>501</v>
      </c>
      <c r="AG90" s="124"/>
      <c r="AH90" s="124"/>
      <c r="AI90" s="159"/>
      <c r="AJ90" s="124" t="s">
        <v>502</v>
      </c>
      <c r="AK90" s="124" t="s">
        <v>503</v>
      </c>
    </row>
    <row r="91" spans="1:37" ht="39.75" hidden="1" customHeight="1" outlineLevel="1">
      <c r="A91" s="6"/>
      <c r="B91" s="146" t="s">
        <v>504</v>
      </c>
      <c r="C91" s="124" t="s">
        <v>505</v>
      </c>
      <c r="D91" s="47" t="s">
        <v>61</v>
      </c>
      <c r="E91" s="59"/>
      <c r="F91" s="147">
        <v>690</v>
      </c>
      <c r="G91" s="195" t="s">
        <v>506</v>
      </c>
      <c r="H91" s="175"/>
      <c r="I91" s="175"/>
      <c r="J91" s="175"/>
      <c r="K91" s="175"/>
      <c r="L91" s="47">
        <v>25</v>
      </c>
      <c r="M91" s="148"/>
      <c r="N91" s="15"/>
      <c r="O91" s="149"/>
      <c r="P91" s="15"/>
      <c r="Q91" s="15" t="str">
        <f>IF(M91&gt;0,ROUND(($F91+10)*(1+O$1), 0),"-")</f>
        <v>-</v>
      </c>
      <c r="R91" s="150">
        <f t="shared" si="75"/>
        <v>0</v>
      </c>
      <c r="S91" s="65">
        <f t="shared" si="76"/>
        <v>0</v>
      </c>
      <c r="T91" s="151">
        <f t="shared" si="77"/>
        <v>0</v>
      </c>
      <c r="U91" s="65">
        <v>64</v>
      </c>
      <c r="V91" s="66">
        <f t="shared" ref="V91:V100" si="80">U91/F91</f>
        <v>9.2753623188405798E-2</v>
      </c>
      <c r="W91" s="23">
        <v>0.15</v>
      </c>
      <c r="X91" s="152">
        <f>9*12*2/1000000</f>
        <v>2.1599999999999999E-4</v>
      </c>
      <c r="Y91" s="47" t="s">
        <v>507</v>
      </c>
      <c r="Z91" s="153">
        <v>43803</v>
      </c>
      <c r="AA91" s="154" t="s">
        <v>63</v>
      </c>
      <c r="AB91" s="155" t="s">
        <v>508</v>
      </c>
      <c r="AC91" s="156"/>
      <c r="AD91" s="157" t="s">
        <v>509</v>
      </c>
      <c r="AE91" s="160" t="s">
        <v>510</v>
      </c>
      <c r="AF91" s="158" t="s">
        <v>511</v>
      </c>
      <c r="AG91" s="158"/>
      <c r="AH91" s="124" t="s">
        <v>512</v>
      </c>
      <c r="AI91" s="159" t="s">
        <v>360</v>
      </c>
      <c r="AJ91" s="124" t="s">
        <v>513</v>
      </c>
      <c r="AK91" s="124" t="s">
        <v>514</v>
      </c>
    </row>
    <row r="92" spans="1:37" ht="44.25" hidden="1" customHeight="1" outlineLevel="1">
      <c r="A92" s="75"/>
      <c r="B92" s="57" t="s">
        <v>504</v>
      </c>
      <c r="C92" s="58" t="s">
        <v>515</v>
      </c>
      <c r="D92" s="12" t="s">
        <v>61</v>
      </c>
      <c r="E92" s="59"/>
      <c r="F92" s="60">
        <v>490</v>
      </c>
      <c r="G92" s="195" t="s">
        <v>516</v>
      </c>
      <c r="H92" s="175"/>
      <c r="I92" s="175"/>
      <c r="J92" s="175"/>
      <c r="K92" s="175"/>
      <c r="L92" s="47">
        <v>45</v>
      </c>
      <c r="M92" s="61"/>
      <c r="N92" s="37" t="str">
        <f>IF(M92&gt;0,M92*(F92),"-")</f>
        <v>-</v>
      </c>
      <c r="O92" s="8" t="str">
        <f>IF(M92&gt;0,$M92*Q92,"-")</f>
        <v>-</v>
      </c>
      <c r="P92" s="37" t="str">
        <f>IF(M92&gt;0,N92-O92,"-")</f>
        <v>-</v>
      </c>
      <c r="Q92" s="37" t="str">
        <f>IF(M92&gt;0,IF($N$5&gt;$J$5,$J92,IF($N$5&gt;$I$5,$I92,IF($N$5&gt;$H$5,$H92,IF($N$5&gt;$G$5,$G92,$F92)))),"-")</f>
        <v>-</v>
      </c>
      <c r="R92" s="62">
        <f t="shared" si="75"/>
        <v>0</v>
      </c>
      <c r="S92" s="63">
        <f t="shared" si="76"/>
        <v>0</v>
      </c>
      <c r="T92" s="64">
        <f t="shared" si="77"/>
        <v>0</v>
      </c>
      <c r="U92" s="65">
        <v>64</v>
      </c>
      <c r="V92" s="66">
        <f t="shared" si="80"/>
        <v>0.1306122448979592</v>
      </c>
      <c r="W92" s="41">
        <v>0.17</v>
      </c>
      <c r="X92" s="67">
        <f>24*32*32/45/1000000</f>
        <v>5.4613333333333334E-4</v>
      </c>
      <c r="Y92" s="12" t="s">
        <v>85</v>
      </c>
      <c r="Z92" s="68">
        <v>45547</v>
      </c>
      <c r="AA92" s="14" t="s">
        <v>517</v>
      </c>
      <c r="AB92" s="70">
        <v>4603312244603</v>
      </c>
      <c r="AC92" s="71" t="s">
        <v>518</v>
      </c>
      <c r="AD92" s="72" t="s">
        <v>519</v>
      </c>
      <c r="AE92" s="43" t="s">
        <v>520</v>
      </c>
      <c r="AF92" s="54" t="s">
        <v>511</v>
      </c>
      <c r="AG92" s="54"/>
      <c r="AH92" s="73" t="s">
        <v>512</v>
      </c>
      <c r="AI92" s="55" t="s">
        <v>360</v>
      </c>
      <c r="AJ92" s="73" t="s">
        <v>513</v>
      </c>
      <c r="AK92" s="73" t="s">
        <v>514</v>
      </c>
    </row>
    <row r="93" spans="1:37" ht="36.75" hidden="1" customHeight="1" outlineLevel="1">
      <c r="A93" s="6"/>
      <c r="B93" s="57" t="s">
        <v>521</v>
      </c>
      <c r="C93" s="124" t="s">
        <v>522</v>
      </c>
      <c r="D93" s="12" t="s">
        <v>523</v>
      </c>
      <c r="E93" s="59"/>
      <c r="F93">
        <v>2490</v>
      </c>
      <c r="G93" s="196" t="s">
        <v>524</v>
      </c>
      <c r="H93" s="175"/>
      <c r="I93" s="175"/>
      <c r="J93" s="175"/>
      <c r="K93" s="175"/>
      <c r="L93" s="47">
        <v>7</v>
      </c>
      <c r="M93" s="148"/>
      <c r="N93" s="15"/>
      <c r="O93" s="149"/>
      <c r="P93" s="37"/>
      <c r="Q93" s="15" t="str">
        <f>IF(M93&gt;0,ROUND(($F93+10)*(1+O$1), 0),"-")</f>
        <v>-</v>
      </c>
      <c r="R93" s="62">
        <f t="shared" si="75"/>
        <v>0</v>
      </c>
      <c r="S93" s="63">
        <f t="shared" si="76"/>
        <v>0</v>
      </c>
      <c r="T93" s="64">
        <f t="shared" si="77"/>
        <v>0</v>
      </c>
      <c r="U93" s="65">
        <v>417</v>
      </c>
      <c r="V93" s="66">
        <f t="shared" si="80"/>
        <v>0.1674698795180723</v>
      </c>
      <c r="W93" s="23">
        <v>1</v>
      </c>
      <c r="X93" s="152">
        <f>30*30*7/1000000</f>
        <v>6.3E-3</v>
      </c>
      <c r="Y93" s="47" t="s">
        <v>129</v>
      </c>
      <c r="Z93" s="153">
        <v>43056</v>
      </c>
      <c r="AA93" s="154" t="s">
        <v>108</v>
      </c>
      <c r="AB93" s="155">
        <v>4660006613794</v>
      </c>
      <c r="AC93" s="71"/>
      <c r="AD93" s="76" t="s">
        <v>525</v>
      </c>
      <c r="AE93" s="43" t="s">
        <v>526</v>
      </c>
      <c r="AF93" s="74" t="s">
        <v>527</v>
      </c>
      <c r="AG93" s="54" t="s">
        <v>528</v>
      </c>
      <c r="AH93" s="73" t="s">
        <v>529</v>
      </c>
      <c r="AI93" s="55" t="s">
        <v>530</v>
      </c>
      <c r="AJ93" s="44" t="s">
        <v>531</v>
      </c>
      <c r="AK93" s="73" t="s">
        <v>128</v>
      </c>
    </row>
    <row r="94" spans="1:37" ht="36.75" hidden="1" customHeight="1" outlineLevel="1">
      <c r="A94" s="47"/>
      <c r="B94" s="57" t="s">
        <v>532</v>
      </c>
      <c r="C94" s="124" t="s">
        <v>533</v>
      </c>
      <c r="D94" s="12" t="s">
        <v>61</v>
      </c>
      <c r="E94" s="59"/>
      <c r="F94">
        <v>690</v>
      </c>
      <c r="G94" s="195" t="s">
        <v>534</v>
      </c>
      <c r="H94" s="175"/>
      <c r="I94" s="175"/>
      <c r="J94" s="175"/>
      <c r="K94" s="175"/>
      <c r="L94" s="47">
        <v>40</v>
      </c>
      <c r="M94" s="164"/>
      <c r="N94" s="126"/>
      <c r="O94" s="165"/>
      <c r="P94" s="37"/>
      <c r="Q94" s="126"/>
      <c r="R94" s="62">
        <f t="shared" si="75"/>
        <v>0</v>
      </c>
      <c r="S94" s="63">
        <f t="shared" si="76"/>
        <v>0</v>
      </c>
      <c r="T94" s="64">
        <f t="shared" si="77"/>
        <v>0</v>
      </c>
      <c r="U94" s="65">
        <v>110</v>
      </c>
      <c r="V94" s="66">
        <f t="shared" si="80"/>
        <v>0.15942028985507245</v>
      </c>
      <c r="W94" s="23">
        <v>0.2</v>
      </c>
      <c r="X94" s="152">
        <f>12*12*4/1000000</f>
        <v>5.7600000000000001E-4</v>
      </c>
      <c r="Y94" s="47" t="s">
        <v>470</v>
      </c>
      <c r="Z94" s="153">
        <v>43581</v>
      </c>
      <c r="AA94" s="154" t="s">
        <v>108</v>
      </c>
      <c r="AB94" s="155">
        <v>4660006614920</v>
      </c>
      <c r="AC94" s="71"/>
      <c r="AD94" s="76" t="s">
        <v>535</v>
      </c>
      <c r="AE94" s="43" t="s">
        <v>536</v>
      </c>
      <c r="AF94" s="54" t="s">
        <v>537</v>
      </c>
      <c r="AG94" s="54"/>
      <c r="AH94" s="73" t="s">
        <v>538</v>
      </c>
      <c r="AI94" s="55" t="s">
        <v>539</v>
      </c>
      <c r="AJ94" s="73"/>
      <c r="AK94" s="73" t="s">
        <v>540</v>
      </c>
    </row>
    <row r="95" spans="1:37" ht="36.75" hidden="1" customHeight="1" outlineLevel="1">
      <c r="A95" s="47"/>
      <c r="B95" s="57" t="s">
        <v>541</v>
      </c>
      <c r="C95" s="124" t="s">
        <v>542</v>
      </c>
      <c r="D95" s="12" t="s">
        <v>61</v>
      </c>
      <c r="E95" s="59"/>
      <c r="F95">
        <v>690</v>
      </c>
      <c r="G95" s="195" t="s">
        <v>534</v>
      </c>
      <c r="H95" s="175"/>
      <c r="I95" s="175"/>
      <c r="J95" s="175"/>
      <c r="K95" s="175"/>
      <c r="L95" s="47">
        <v>25</v>
      </c>
      <c r="M95" s="164"/>
      <c r="N95" s="126"/>
      <c r="O95" s="165"/>
      <c r="P95" s="37"/>
      <c r="Q95" s="126"/>
      <c r="R95" s="62">
        <f t="shared" si="75"/>
        <v>0</v>
      </c>
      <c r="S95" s="63">
        <f t="shared" si="76"/>
        <v>0</v>
      </c>
      <c r="T95" s="64">
        <f t="shared" si="77"/>
        <v>0</v>
      </c>
      <c r="U95" s="65">
        <v>82</v>
      </c>
      <c r="V95" s="66">
        <f t="shared" si="80"/>
        <v>0.11884057971014493</v>
      </c>
      <c r="W95" s="23">
        <v>0.15</v>
      </c>
      <c r="X95" s="152">
        <f>9*12*2/1000000</f>
        <v>2.1599999999999999E-4</v>
      </c>
      <c r="Y95" s="47" t="s">
        <v>507</v>
      </c>
      <c r="Z95" s="153">
        <v>43766</v>
      </c>
      <c r="AA95" s="154" t="s">
        <v>63</v>
      </c>
      <c r="AB95" s="155" t="s">
        <v>543</v>
      </c>
      <c r="AC95" s="71"/>
      <c r="AD95" s="76" t="s">
        <v>544</v>
      </c>
      <c r="AE95" s="43" t="s">
        <v>89</v>
      </c>
      <c r="AF95" s="54" t="s">
        <v>545</v>
      </c>
      <c r="AG95" s="54"/>
      <c r="AH95" s="73" t="s">
        <v>68</v>
      </c>
      <c r="AI95" s="55" t="s">
        <v>91</v>
      </c>
      <c r="AJ95" s="73"/>
      <c r="AK95" s="73" t="s">
        <v>82</v>
      </c>
    </row>
    <row r="96" spans="1:37" ht="36.75" hidden="1" customHeight="1" outlineLevel="1">
      <c r="A96" s="47"/>
      <c r="B96" s="57" t="s">
        <v>546</v>
      </c>
      <c r="C96" s="124" t="s">
        <v>547</v>
      </c>
      <c r="D96" s="12" t="s">
        <v>61</v>
      </c>
      <c r="E96" s="59"/>
      <c r="F96">
        <v>1190</v>
      </c>
      <c r="G96" s="195" t="s">
        <v>534</v>
      </c>
      <c r="H96" s="175"/>
      <c r="I96" s="175"/>
      <c r="J96" s="175"/>
      <c r="K96" s="175"/>
      <c r="L96" s="47">
        <v>8</v>
      </c>
      <c r="M96" s="164"/>
      <c r="N96" s="126"/>
      <c r="O96" s="165"/>
      <c r="P96" s="37"/>
      <c r="Q96" s="126"/>
      <c r="R96" s="62">
        <f t="shared" si="75"/>
        <v>0</v>
      </c>
      <c r="S96" s="63">
        <f t="shared" si="76"/>
        <v>0</v>
      </c>
      <c r="T96" s="64">
        <f t="shared" si="77"/>
        <v>0</v>
      </c>
      <c r="U96" s="65">
        <f>266.5+5*10+5*6</f>
        <v>346.5</v>
      </c>
      <c r="V96" s="66">
        <f t="shared" si="80"/>
        <v>0.29117647058823531</v>
      </c>
      <c r="W96" s="23">
        <v>0.6</v>
      </c>
      <c r="X96" s="152">
        <f>26*18*8/1000000</f>
        <v>3.7439999999999999E-3</v>
      </c>
      <c r="Y96" s="47" t="s">
        <v>548</v>
      </c>
      <c r="Z96" s="153">
        <v>43790</v>
      </c>
      <c r="AA96" s="154" t="s">
        <v>63</v>
      </c>
      <c r="AB96" s="155" t="s">
        <v>549</v>
      </c>
      <c r="AC96" s="53"/>
      <c r="AD96" s="70" t="s">
        <v>550</v>
      </c>
      <c r="AE96" s="43" t="s">
        <v>551</v>
      </c>
      <c r="AF96" s="54" t="s">
        <v>552</v>
      </c>
      <c r="AG96" s="54"/>
      <c r="AH96" s="73" t="s">
        <v>553</v>
      </c>
      <c r="AI96" s="55" t="s">
        <v>360</v>
      </c>
      <c r="AJ96" s="73"/>
      <c r="AK96" s="73" t="s">
        <v>554</v>
      </c>
    </row>
    <row r="97" spans="1:37" ht="36.75" hidden="1" customHeight="1" outlineLevel="1">
      <c r="A97" s="47"/>
      <c r="B97" s="57" t="s">
        <v>555</v>
      </c>
      <c r="C97" s="124" t="s">
        <v>306</v>
      </c>
      <c r="D97" s="12" t="s">
        <v>95</v>
      </c>
      <c r="E97" s="59"/>
      <c r="F97">
        <v>1590</v>
      </c>
      <c r="G97" s="195" t="s">
        <v>534</v>
      </c>
      <c r="H97" s="175"/>
      <c r="I97" s="175"/>
      <c r="J97" s="175"/>
      <c r="K97" s="175"/>
      <c r="L97" s="47">
        <v>5</v>
      </c>
      <c r="M97" s="164"/>
      <c r="N97" s="126"/>
      <c r="O97" s="165"/>
      <c r="P97" s="37"/>
      <c r="Q97" s="126"/>
      <c r="R97" s="62">
        <v>0</v>
      </c>
      <c r="S97" s="63">
        <v>0</v>
      </c>
      <c r="T97" s="64">
        <v>0</v>
      </c>
      <c r="U97" s="65">
        <v>285</v>
      </c>
      <c r="V97" s="66">
        <f t="shared" si="80"/>
        <v>0.17924528301886791</v>
      </c>
      <c r="W97" s="23">
        <v>0.7</v>
      </c>
      <c r="X97" s="152">
        <f t="shared" ref="X97:X98" si="81">25*25*5/1000000</f>
        <v>3.1250000000000002E-3</v>
      </c>
      <c r="Y97" s="47" t="s">
        <v>556</v>
      </c>
      <c r="Z97" s="153">
        <v>43056</v>
      </c>
      <c r="AA97" s="154" t="s">
        <v>108</v>
      </c>
      <c r="AB97" s="155">
        <v>4660006613831</v>
      </c>
      <c r="AC97" s="71"/>
      <c r="AD97" s="76" t="s">
        <v>557</v>
      </c>
      <c r="AE97" s="43" t="s">
        <v>558</v>
      </c>
      <c r="AF97" s="54" t="s">
        <v>382</v>
      </c>
      <c r="AG97" s="54" t="s">
        <v>559</v>
      </c>
      <c r="AH97" s="73" t="s">
        <v>560</v>
      </c>
      <c r="AI97" s="55" t="s">
        <v>561</v>
      </c>
      <c r="AJ97" s="73"/>
      <c r="AK97" s="73" t="s">
        <v>562</v>
      </c>
    </row>
    <row r="98" spans="1:37" ht="36.75" hidden="1" customHeight="1" outlineLevel="1">
      <c r="A98" s="47"/>
      <c r="B98" s="57" t="s">
        <v>563</v>
      </c>
      <c r="C98" s="124" t="s">
        <v>564</v>
      </c>
      <c r="D98" s="12" t="s">
        <v>61</v>
      </c>
      <c r="E98" s="59"/>
      <c r="F98">
        <v>690</v>
      </c>
      <c r="G98" s="195" t="s">
        <v>534</v>
      </c>
      <c r="H98" s="175"/>
      <c r="I98" s="175"/>
      <c r="J98" s="175"/>
      <c r="K98" s="175"/>
      <c r="L98" s="47">
        <v>8</v>
      </c>
      <c r="M98" s="164"/>
      <c r="N98" s="126"/>
      <c r="O98" s="165"/>
      <c r="P98" s="37"/>
      <c r="Q98" s="126"/>
      <c r="R98" s="62">
        <f t="shared" ref="R98:R101" si="82">M98*W98</f>
        <v>0</v>
      </c>
      <c r="S98" s="63">
        <f t="shared" ref="S98:S100" si="83">CEILING(M98/L98,1)</f>
        <v>0</v>
      </c>
      <c r="T98" s="64">
        <f t="shared" ref="T98:T101" si="84">M98*X98</f>
        <v>0</v>
      </c>
      <c r="U98" s="65">
        <f>200+25000/2300</f>
        <v>210.86956521739131</v>
      </c>
      <c r="V98" s="66">
        <f t="shared" si="80"/>
        <v>0.30560806553245118</v>
      </c>
      <c r="W98" s="23">
        <v>0.55000000000000004</v>
      </c>
      <c r="X98" s="152">
        <f t="shared" si="81"/>
        <v>3.1250000000000002E-3</v>
      </c>
      <c r="Y98" s="47" t="s">
        <v>556</v>
      </c>
      <c r="Z98" s="153">
        <v>42826</v>
      </c>
      <c r="AA98" s="154" t="s">
        <v>108</v>
      </c>
      <c r="AB98" s="155">
        <v>4660006612636</v>
      </c>
      <c r="AC98" s="71"/>
      <c r="AD98" s="72" t="s">
        <v>565</v>
      </c>
      <c r="AE98" s="43" t="s">
        <v>566</v>
      </c>
      <c r="AF98" s="54" t="s">
        <v>567</v>
      </c>
      <c r="AG98" s="54"/>
      <c r="AH98" s="73" t="s">
        <v>568</v>
      </c>
      <c r="AI98" s="55" t="s">
        <v>569</v>
      </c>
      <c r="AJ98" s="73"/>
      <c r="AK98" s="73" t="s">
        <v>570</v>
      </c>
    </row>
    <row r="99" spans="1:37" ht="36.75" hidden="1" customHeight="1" outlineLevel="1">
      <c r="A99" s="162"/>
      <c r="B99" s="166" t="s">
        <v>571</v>
      </c>
      <c r="C99" s="124" t="s">
        <v>572</v>
      </c>
      <c r="D99" s="12" t="s">
        <v>61</v>
      </c>
      <c r="E99" s="59"/>
      <c r="F99">
        <v>990</v>
      </c>
      <c r="G99" s="195" t="s">
        <v>534</v>
      </c>
      <c r="H99" s="175"/>
      <c r="I99" s="175"/>
      <c r="J99" s="175"/>
      <c r="K99" s="175"/>
      <c r="L99" s="47">
        <v>7</v>
      </c>
      <c r="M99" s="164"/>
      <c r="N99" s="126"/>
      <c r="O99" s="165"/>
      <c r="P99" s="37"/>
      <c r="Q99" s="126"/>
      <c r="R99" s="62">
        <f t="shared" si="82"/>
        <v>0</v>
      </c>
      <c r="S99" s="63">
        <f t="shared" si="83"/>
        <v>0</v>
      </c>
      <c r="T99" s="64">
        <f t="shared" si="84"/>
        <v>0</v>
      </c>
      <c r="U99" s="65">
        <v>495</v>
      </c>
      <c r="V99" s="66">
        <f t="shared" si="80"/>
        <v>0.5</v>
      </c>
      <c r="W99" s="23">
        <v>1</v>
      </c>
      <c r="X99" s="152">
        <f t="shared" ref="X99:X100" si="85">30*30*7/1000000</f>
        <v>6.3E-3</v>
      </c>
      <c r="Y99" s="47" t="s">
        <v>129</v>
      </c>
      <c r="Z99" s="153">
        <v>43040</v>
      </c>
      <c r="AA99" s="154" t="s">
        <v>108</v>
      </c>
      <c r="AB99" s="155">
        <v>4660006613268</v>
      </c>
      <c r="AC99" s="71"/>
      <c r="AD99" s="76" t="s">
        <v>573</v>
      </c>
      <c r="AE99" s="43" t="s">
        <v>574</v>
      </c>
      <c r="AF99" s="74" t="s">
        <v>575</v>
      </c>
      <c r="AG99" s="54"/>
      <c r="AH99" s="73" t="s">
        <v>576</v>
      </c>
      <c r="AI99" s="55" t="s">
        <v>530</v>
      </c>
      <c r="AJ99" s="73"/>
      <c r="AK99" s="73" t="s">
        <v>128</v>
      </c>
    </row>
    <row r="100" spans="1:37" ht="36.75" hidden="1" customHeight="1" outlineLevel="1">
      <c r="A100" s="47"/>
      <c r="B100" s="57" t="s">
        <v>577</v>
      </c>
      <c r="C100" s="124" t="s">
        <v>578</v>
      </c>
      <c r="D100" s="12" t="s">
        <v>95</v>
      </c>
      <c r="E100" s="59"/>
      <c r="F100">
        <v>1990</v>
      </c>
      <c r="G100" s="195" t="s">
        <v>579</v>
      </c>
      <c r="H100" s="175"/>
      <c r="I100" s="175"/>
      <c r="J100" s="175"/>
      <c r="K100" s="175"/>
      <c r="L100" s="47">
        <v>7</v>
      </c>
      <c r="M100" s="164"/>
      <c r="N100" s="126"/>
      <c r="O100" s="165"/>
      <c r="P100" s="37"/>
      <c r="Q100" s="126"/>
      <c r="R100" s="62">
        <f t="shared" si="82"/>
        <v>0</v>
      </c>
      <c r="S100" s="63">
        <f t="shared" si="83"/>
        <v>0</v>
      </c>
      <c r="T100" s="64">
        <f t="shared" si="84"/>
        <v>0</v>
      </c>
      <c r="U100" s="65">
        <v>410</v>
      </c>
      <c r="V100" s="66">
        <f t="shared" si="80"/>
        <v>0.20603015075376885</v>
      </c>
      <c r="W100" s="23">
        <v>1.2</v>
      </c>
      <c r="X100" s="152">
        <f t="shared" si="85"/>
        <v>6.3E-3</v>
      </c>
      <c r="Y100" s="47" t="s">
        <v>129</v>
      </c>
      <c r="Z100" s="153">
        <v>42699</v>
      </c>
      <c r="AA100" s="154" t="s">
        <v>108</v>
      </c>
      <c r="AB100" s="155">
        <v>4660006612629</v>
      </c>
      <c r="AC100" s="71"/>
      <c r="AD100" s="76" t="s">
        <v>453</v>
      </c>
      <c r="AE100" s="43" t="s">
        <v>580</v>
      </c>
      <c r="AF100" s="167" t="s">
        <v>581</v>
      </c>
      <c r="AG100" s="54"/>
      <c r="AH100" s="73" t="s">
        <v>582</v>
      </c>
      <c r="AI100" s="55" t="s">
        <v>136</v>
      </c>
      <c r="AJ100" s="73"/>
      <c r="AK100" s="73" t="s">
        <v>138</v>
      </c>
    </row>
    <row r="101" spans="1:37" ht="36.75" hidden="1" customHeight="1" outlineLevel="1">
      <c r="A101" s="47"/>
      <c r="B101" s="57" t="s">
        <v>583</v>
      </c>
      <c r="C101" s="124" t="s">
        <v>584</v>
      </c>
      <c r="D101" s="12" t="s">
        <v>585</v>
      </c>
      <c r="E101" s="168"/>
      <c r="F101">
        <v>1990</v>
      </c>
      <c r="G101" s="195" t="s">
        <v>579</v>
      </c>
      <c r="H101" s="175"/>
      <c r="I101" s="175"/>
      <c r="J101" s="175"/>
      <c r="K101" s="175"/>
      <c r="L101" s="47">
        <v>7</v>
      </c>
      <c r="M101" s="164"/>
      <c r="N101" s="126"/>
      <c r="O101" s="165"/>
      <c r="P101" s="37"/>
      <c r="Q101" s="126"/>
      <c r="R101" s="62">
        <f t="shared" si="82"/>
        <v>0</v>
      </c>
      <c r="S101" s="62"/>
      <c r="T101" s="64">
        <f t="shared" si="84"/>
        <v>0</v>
      </c>
      <c r="U101" s="65"/>
      <c r="V101" s="66"/>
      <c r="W101" s="23">
        <v>1.2</v>
      </c>
      <c r="X101" s="152">
        <f>29*29*7/1000000</f>
        <v>5.8869999999999999E-3</v>
      </c>
      <c r="Y101" s="47" t="s">
        <v>129</v>
      </c>
      <c r="Z101" s="169">
        <v>42699</v>
      </c>
      <c r="AA101" s="162" t="s">
        <v>108</v>
      </c>
      <c r="AB101" s="155">
        <v>4660006612629</v>
      </c>
      <c r="AC101" s="71"/>
      <c r="AD101" s="134" t="s">
        <v>453</v>
      </c>
      <c r="AE101" s="43" t="s">
        <v>586</v>
      </c>
      <c r="AF101" s="170" t="s">
        <v>587</v>
      </c>
      <c r="AG101" s="73"/>
      <c r="AH101" s="73" t="s">
        <v>582</v>
      </c>
      <c r="AI101" s="55"/>
      <c r="AJ101" s="73"/>
      <c r="AK101" s="73" t="s">
        <v>138</v>
      </c>
    </row>
    <row r="102" spans="1:37" ht="12.75">
      <c r="A102" s="47"/>
      <c r="B102" s="57"/>
      <c r="C102" s="124"/>
      <c r="D102" s="12"/>
      <c r="E102" s="168"/>
      <c r="F102" s="43"/>
      <c r="G102" s="47"/>
      <c r="H102" s="47"/>
      <c r="I102" s="47"/>
      <c r="J102" s="47"/>
      <c r="K102" s="125"/>
      <c r="L102" s="47"/>
      <c r="M102" s="63"/>
      <c r="N102" s="62"/>
      <c r="O102" s="171"/>
      <c r="P102" s="62"/>
      <c r="Q102" s="62"/>
      <c r="R102" s="62"/>
      <c r="S102" s="62"/>
      <c r="T102" s="64"/>
      <c r="U102" s="65"/>
      <c r="V102" s="66"/>
      <c r="W102" s="23"/>
      <c r="X102" s="152"/>
      <c r="Y102" s="47"/>
      <c r="Z102" s="172"/>
      <c r="AA102" s="162"/>
      <c r="AB102" s="173"/>
      <c r="AC102" s="71"/>
      <c r="AD102" s="76"/>
      <c r="AE102" s="43"/>
      <c r="AF102" s="73"/>
      <c r="AG102" s="73"/>
      <c r="AH102" s="73"/>
      <c r="AI102" s="55"/>
      <c r="AJ102" s="73"/>
      <c r="AK102" s="73"/>
    </row>
  </sheetData>
  <mergeCells count="40">
    <mergeCell ref="G100:K100"/>
    <mergeCell ref="G101:K101"/>
    <mergeCell ref="G92:K92"/>
    <mergeCell ref="G93:K93"/>
    <mergeCell ref="G94:K94"/>
    <mergeCell ref="G95:K95"/>
    <mergeCell ref="G96:K96"/>
    <mergeCell ref="G97:K97"/>
    <mergeCell ref="G98:K98"/>
    <mergeCell ref="G88:K88"/>
    <mergeCell ref="G89:K89"/>
    <mergeCell ref="G90:K90"/>
    <mergeCell ref="G91:K91"/>
    <mergeCell ref="G99:K99"/>
    <mergeCell ref="G78:K78"/>
    <mergeCell ref="G82:K82"/>
    <mergeCell ref="G83:K83"/>
    <mergeCell ref="G85:K85"/>
    <mergeCell ref="G87:K87"/>
    <mergeCell ref="G42:K42"/>
    <mergeCell ref="G44:K44"/>
    <mergeCell ref="G75:K75"/>
    <mergeCell ref="G76:K76"/>
    <mergeCell ref="G77:K77"/>
    <mergeCell ref="F34:J34"/>
    <mergeCell ref="G37:J37"/>
    <mergeCell ref="G38:J38"/>
    <mergeCell ref="G40:K40"/>
    <mergeCell ref="G41:K41"/>
    <mergeCell ref="Y1:AC4"/>
    <mergeCell ref="W5:Y5"/>
    <mergeCell ref="A1:C5"/>
    <mergeCell ref="L1:L5"/>
    <mergeCell ref="M1:M4"/>
    <mergeCell ref="P1:W1"/>
    <mergeCell ref="O2:O4"/>
    <mergeCell ref="P2:P4"/>
    <mergeCell ref="N3:N4"/>
    <mergeCell ref="Q2:Q4"/>
    <mergeCell ref="R2:T4"/>
  </mergeCells>
  <conditionalFormatting sqref="K3 G5:K5 F1:K1 P1 K7:K20 F7:J33 K23:K33 F35:K38 F40:F42 F44 F87:F90 F92">
    <cfRule type="expression" dxfId="1" priority="2">
      <formula>(F$1=$O$1)</formula>
    </cfRule>
  </conditionalFormatting>
  <conditionalFormatting sqref="K3 G5:K5">
    <cfRule type="expression" dxfId="0" priority="1">
      <formula>(K$1=$O$1)</formula>
    </cfRule>
  </conditionalFormatting>
  <hyperlinks>
    <hyperlink ref="AD7" r:id="rId1" xr:uid="{00000000-0004-0000-0000-000000000000}"/>
    <hyperlink ref="AF7" r:id="rId2" xr:uid="{00000000-0004-0000-0000-000001000000}"/>
    <hyperlink ref="AD8" r:id="rId3" xr:uid="{00000000-0004-0000-0000-000002000000}"/>
    <hyperlink ref="AD9" r:id="rId4" xr:uid="{00000000-0004-0000-0000-000003000000}"/>
    <hyperlink ref="AD10" r:id="rId5" xr:uid="{00000000-0004-0000-0000-000004000000}"/>
    <hyperlink ref="AD11" r:id="rId6" xr:uid="{00000000-0004-0000-0000-000005000000}"/>
    <hyperlink ref="AD12" r:id="rId7" xr:uid="{00000000-0004-0000-0000-000006000000}"/>
    <hyperlink ref="AD13" r:id="rId8" xr:uid="{00000000-0004-0000-0000-000007000000}"/>
    <hyperlink ref="AD14" r:id="rId9" xr:uid="{00000000-0004-0000-0000-000008000000}"/>
    <hyperlink ref="AD15" r:id="rId10" xr:uid="{00000000-0004-0000-0000-000009000000}"/>
    <hyperlink ref="AD16" r:id="rId11" xr:uid="{00000000-0004-0000-0000-00000A000000}"/>
    <hyperlink ref="AD17" r:id="rId12" xr:uid="{00000000-0004-0000-0000-00000B000000}"/>
    <hyperlink ref="AD18" r:id="rId13" xr:uid="{00000000-0004-0000-0000-00000C000000}"/>
    <hyperlink ref="AD19" r:id="rId14" xr:uid="{00000000-0004-0000-0000-00000D000000}"/>
    <hyperlink ref="AD20" r:id="rId15" xr:uid="{00000000-0004-0000-0000-00000E000000}"/>
    <hyperlink ref="AD21" r:id="rId16" xr:uid="{00000000-0004-0000-0000-00000F000000}"/>
    <hyperlink ref="AD22" r:id="rId17" xr:uid="{00000000-0004-0000-0000-000010000000}"/>
    <hyperlink ref="AD23" r:id="rId18" xr:uid="{00000000-0004-0000-0000-000011000000}"/>
    <hyperlink ref="AD24" r:id="rId19" xr:uid="{00000000-0004-0000-0000-000012000000}"/>
    <hyperlink ref="AD25" r:id="rId20" xr:uid="{00000000-0004-0000-0000-000013000000}"/>
    <hyperlink ref="AD26" r:id="rId21" xr:uid="{00000000-0004-0000-0000-000014000000}"/>
    <hyperlink ref="AD27" r:id="rId22" xr:uid="{00000000-0004-0000-0000-000015000000}"/>
    <hyperlink ref="AD28" r:id="rId23" xr:uid="{00000000-0004-0000-0000-000016000000}"/>
    <hyperlink ref="AD29" r:id="rId24" xr:uid="{00000000-0004-0000-0000-000017000000}"/>
    <hyperlink ref="AD30" r:id="rId25" xr:uid="{00000000-0004-0000-0000-000018000000}"/>
    <hyperlink ref="AD31" r:id="rId26" xr:uid="{00000000-0004-0000-0000-000019000000}"/>
    <hyperlink ref="AD32" r:id="rId27" xr:uid="{00000000-0004-0000-0000-00001A000000}"/>
    <hyperlink ref="AD33" r:id="rId28" xr:uid="{00000000-0004-0000-0000-00001B000000}"/>
    <hyperlink ref="AD35" r:id="rId29" xr:uid="{00000000-0004-0000-0000-00001C000000}"/>
    <hyperlink ref="AD36" r:id="rId30" xr:uid="{00000000-0004-0000-0000-00001D000000}"/>
    <hyperlink ref="AD37" r:id="rId31" xr:uid="{00000000-0004-0000-0000-00001E000000}"/>
    <hyperlink ref="AD38" r:id="rId32" xr:uid="{00000000-0004-0000-0000-00001F000000}"/>
    <hyperlink ref="AD44" r:id="rId33" xr:uid="{00000000-0004-0000-0000-000020000000}"/>
    <hyperlink ref="AD47" r:id="rId34" xr:uid="{00000000-0004-0000-0000-000021000000}"/>
    <hyperlink ref="AD77" r:id="rId35" xr:uid="{00000000-0004-0000-0000-000022000000}"/>
    <hyperlink ref="AD87" r:id="rId36" xr:uid="{00000000-0004-0000-0000-000023000000}"/>
    <hyperlink ref="AD88" r:id="rId37" xr:uid="{00000000-0004-0000-0000-000024000000}"/>
    <hyperlink ref="AD89" r:id="rId38" xr:uid="{00000000-0004-0000-0000-000025000000}"/>
    <hyperlink ref="AD90" r:id="rId39" xr:uid="{00000000-0004-0000-0000-000026000000}"/>
    <hyperlink ref="AD91" r:id="rId40" xr:uid="{00000000-0004-0000-0000-000027000000}"/>
    <hyperlink ref="AD92" r:id="rId41" xr:uid="{00000000-0004-0000-0000-000028000000}"/>
    <hyperlink ref="AD93" r:id="rId42" xr:uid="{00000000-0004-0000-0000-000029000000}"/>
    <hyperlink ref="AF93" r:id="rId43" xr:uid="{00000000-0004-0000-0000-00002A000000}"/>
    <hyperlink ref="AD94" r:id="rId44" xr:uid="{00000000-0004-0000-0000-00002B000000}"/>
    <hyperlink ref="AD95" r:id="rId45" xr:uid="{00000000-0004-0000-0000-00002C000000}"/>
    <hyperlink ref="AD96" r:id="rId46" xr:uid="{00000000-0004-0000-0000-00002D000000}"/>
    <hyperlink ref="AD97" r:id="rId47" xr:uid="{00000000-0004-0000-0000-00002E000000}"/>
    <hyperlink ref="AD98" r:id="rId48" xr:uid="{00000000-0004-0000-0000-00002F000000}"/>
    <hyperlink ref="AD99" r:id="rId49" xr:uid="{00000000-0004-0000-0000-000030000000}"/>
    <hyperlink ref="AF99" r:id="rId50" xr:uid="{00000000-0004-0000-0000-000031000000}"/>
    <hyperlink ref="AD100" r:id="rId51" xr:uid="{00000000-0004-0000-0000-000032000000}"/>
    <hyperlink ref="AF100" r:id="rId52" xr:uid="{00000000-0004-0000-0000-000033000000}"/>
    <hyperlink ref="AD101" r:id="rId53" xr:uid="{00000000-0004-0000-0000-000034000000}"/>
    <hyperlink ref="AF101" r:id="rId54" xr:uid="{00000000-0004-0000-0000-000035000000}"/>
  </hyperlinks>
  <printOptions horizontalCentered="1" gridLines="1"/>
  <pageMargins left="0.7" right="0.7" top="0.75" bottom="0.75" header="0" footer="0"/>
  <pageSetup paperSize="9" pageOrder="overThenDown" orientation="landscape" cellComments="atEnd"/>
  <drawing r:id="rId5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Оптовый прайс Издательство Экон</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PC8003</dc:creator>
  <cp:lastModifiedBy>Kors161</cp:lastModifiedBy>
  <dcterms:created xsi:type="dcterms:W3CDTF">2026-05-18T07:38:15Z</dcterms:created>
  <dcterms:modified xsi:type="dcterms:W3CDTF">2026-05-18T07:38:16Z</dcterms:modified>
</cp:coreProperties>
</file>