
<file path=[Content_Types].xml><?xml version="1.0" encoding="utf-8"?>
<Types xmlns="http://schemas.openxmlformats.org/package/2006/content-types">
  <Default ContentType="image/jpeg" Extension="jpg"/>
  <Default ContentType="application/vnd.openxmlformats-officedocument.vmlDrawing" Extension="vml"/>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Оптовый прайс Издательство Экон" sheetId="1" r:id="rId3"/>
    <sheet state="visible" name="Copy of Оптовый прайс Издательс" sheetId="2" r:id="rId4"/>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R6">
      <text>
        <t xml:space="preserve">если каждый артикул в отдельном коробе
	-Fedor Korzhenkov</t>
      </text>
    </comment>
    <comment authorId="0" ref="E27">
      <text>
        <t xml:space="preserve">14/2/25 – 31/8/25 – снижение РЦ до 990 на всю линейку Мемов; 
1/9/25 – повышение РЦ до 1490 на всю линейку Мемов
	-Fedor Korzhenkov</t>
      </text>
    </comment>
    <comment authorId="0" ref="E33">
      <text>
        <t xml:space="preserve">обновление цены
	-Fedor Korzhenkov</t>
      </text>
    </comment>
    <comment authorId="0" ref="J1">
      <text>
        <t xml:space="preserve">Только если вы НЕ торгуете на МП
	-Fedor Korzhenkov</t>
      </text>
    </comment>
    <comment authorId="0" ref="A35">
      <text>
        <t xml:space="preserve">Запрет продажи на любых маркетплейсах. Только для продаж в собственных магазинах и сетях
	-Fedor Korzhenkov</t>
      </text>
    </comment>
  </commentList>
</comments>
</file>

<file path=xl/sharedStrings.xml><?xml version="1.0" encoding="utf-8"?>
<sst xmlns="http://schemas.openxmlformats.org/spreadsheetml/2006/main" count="1648" uniqueCount="583">
  <si>
    <t>РЦ</t>
  </si>
  <si>
    <t>Опт 1</t>
  </si>
  <si>
    <t>Опт 2</t>
  </si>
  <si>
    <t>Опт 3</t>
  </si>
  <si>
    <t>Опт 4</t>
  </si>
  <si>
    <t>Опт 5</t>
  </si>
  <si>
    <t>Тарность</t>
  </si>
  <si>
    <t>ВАШ 
ЗАКАЗ
⬇⬇⬇</t>
  </si>
  <si>
    <t>╭&gt;</t>
  </si>
  <si>
    <t>&lt;&lt; Автоскидка – зависит от суммы по РЦ</t>
  </si>
  <si>
    <r>
      <rPr>
        <b/>
        <sz val="10.0"/>
      </rPr>
      <t>2025: цены включают 5% НДС</t>
    </r>
    <r>
      <rPr>
        <sz val="10.0"/>
      </rPr>
      <t xml:space="preserve">
Доставка по Москве / до ТК – бесплатно, далее за ваш счет.
Просим не ставить наши игры на Озон / ВБ 
(для продажи на МП особые условия).</t>
    </r>
  </si>
  <si>
    <t>Коэф. от РЦ</t>
  </si>
  <si>
    <t>Сумма
заказа</t>
  </si>
  <si>
    <t>Скидка</t>
  </si>
  <si>
    <t>Цена
со скидкой</t>
  </si>
  <si>
    <t>Груз</t>
  </si>
  <si>
    <t>-</t>
  </si>
  <si>
    <t>25-30%</t>
  </si>
  <si>
    <t>30-35%</t>
  </si>
  <si>
    <t>35-40%</t>
  </si>
  <si>
    <t>40-45%</t>
  </si>
  <si>
    <t>Сумма 
по РЦ</t>
  </si>
  <si>
    <t>Сумма заказа</t>
  </si>
  <si>
    <t>~40к</t>
  </si>
  <si>
    <t>~100к</t>
  </si>
  <si>
    <t>~200к</t>
  </si>
  <si>
    <t>~500к</t>
  </si>
  <si>
    <t>~1м</t>
  </si>
  <si>
    <t>Cумма по РЦ</t>
  </si>
  <si>
    <t>V</t>
  </si>
  <si>
    <t>эфф</t>
  </si>
  <si>
    <t>Шт</t>
  </si>
  <si>
    <t>арт.</t>
  </si>
  <si>
    <t>игра</t>
  </si>
  <si>
    <t>илл.</t>
  </si>
  <si>
    <t>руб.</t>
  </si>
  <si>
    <t>шт</t>
  </si>
  <si>
    <t>шт.</t>
  </si>
  <si>
    <t>кг</t>
  </si>
  <si>
    <t>мест</t>
  </si>
  <si>
    <t>м3</t>
  </si>
  <si>
    <t>мго</t>
  </si>
  <si>
    <t>k</t>
  </si>
  <si>
    <t>см</t>
  </si>
  <si>
    <t>Выпуск</t>
  </si>
  <si>
    <t>Сертификат</t>
  </si>
  <si>
    <t>ндс*</t>
  </si>
  <si>
    <t>ш/к EAN-13</t>
  </si>
  <si>
    <t>Иллюстрации</t>
  </si>
  <si>
    <t>Взр</t>
  </si>
  <si>
    <t>Состав</t>
  </si>
  <si>
    <t>Описание</t>
  </si>
  <si>
    <t>Описание 2</t>
  </si>
  <si>
    <t>Краткое описание</t>
  </si>
  <si>
    <t>Авторы</t>
  </si>
  <si>
    <t>Навыки</t>
  </si>
  <si>
    <t>Похожие игры</t>
  </si>
  <si>
    <t>Э004</t>
  </si>
  <si>
    <t>Языколом</t>
  </si>
  <si>
    <t>24х16х5</t>
  </si>
  <si>
    <t>RU 0204476
ТС RU C-RU. 
АЯ46.В.09267/19
Действ: 06/11/2024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</si>
  <si>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
</t>
    </r>
    <r>
      <rPr>
        <rFont val="Roboto, Helvetica, Arial, sans-serif"/>
        <color rgb="FF999999"/>
        <sz val="10.0"/>
      </rPr>
      <t xml:space="preserve">Медиакит:
</t>
    </r>
    <r>
      <rPr>
        <rFont val="Roboto, Helvetica, Arial, sans-serif"/>
        <color rgb="FF999999"/>
        <sz val="10.0"/>
        <u/>
      </rPr>
      <t>https://cloud.mail.ru/public/eXXC/xJS8f4wB8</t>
    </r>
  </si>
  <si>
    <t>6+</t>
  </si>
  <si>
    <t xml:space="preserve">168 карт заданий, волчок-таймер, 5 вариантов правил, удобная коробка с отделениями для компонентов игры. </t>
  </si>
  <si>
    <r>
      <rPr>
        <color rgb="FF999999"/>
        <sz val="10.0"/>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color rgb="FF999999"/>
        <sz val="10.0"/>
        <u/>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</si>
  <si>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</si>
  <si>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</si>
  <si>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</si>
  <si>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</si>
  <si>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Э014</t>
  </si>
  <si>
    <t>Языколомище</t>
  </si>
  <si>
    <t>22х22х4</t>
  </si>
  <si>
    <t>2100100036942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</si>
  <si>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https://www.economicusgame.com/jazykolom2
</t>
    </r>
    <r>
      <rPr>
        <rFont val="Roboto, Helvetica, Arial, sans-serif"/>
        <color rgb="FF999999"/>
        <sz val="10.0"/>
      </rPr>
      <t xml:space="preserve">Медиакит:
</t>
    </r>
    <r>
      <rPr>
        <rFont val="Roboto, Helvetica, Arial, sans-serif"/>
        <color rgb="FF999999"/>
        <sz val="10.0"/>
        <u/>
      </rPr>
      <t>https://cloud.mail.ru/public/miEv/BvSxEB1Lr</t>
    </r>
    <r>
      <rPr>
        <rFont val="Roboto, Helvetica, Arial, sans-serif"/>
        <color rgb="FF999999"/>
        <sz val="10.0"/>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</si>
  <si>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</si>
  <si>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</si>
  <si>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</si>
  <si>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</si>
  <si>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</si>
  <si>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</si>
  <si>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 xml:space="preserve">Языколом 
Безумный </t>
  </si>
  <si>
    <t>9х12х4</t>
  </si>
  <si>
    <t>9900000323516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</si>
  <si>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https://www.economicusgame.com/jazykolom</t>
    </r>
    <r>
      <rPr>
        <rFont val="Roboto, Helvetica, Arial, sans-serif"/>
        <color rgb="FF999999"/>
        <sz val="10.0"/>
        <u/>
      </rPr>
      <t xml:space="preserve">3
</t>
    </r>
    <r>
      <rPr>
        <rFont val="Roboto, Helvetica, Arial, sans-serif"/>
        <color rgb="FF999999"/>
        <sz val="10.0"/>
      </rPr>
      <t xml:space="preserve">Медиакит:
</t>
    </r>
    <r>
      <rPr>
        <rFont val="Roboto, Helvetica, Arial, sans-serif"/>
        <color rgb="FF999999"/>
        <sz val="10.0"/>
        <u/>
      </rPr>
      <t>https://cloud.mail.ru/public/exWb/FGmVRAeQc</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</si>
  <si>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</si>
  <si>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</si>
  <si>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</si>
  <si>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</si>
  <si>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Э009</t>
  </si>
  <si>
    <t>Клумба
(3-е изд. с дерев. бабочками)</t>
  </si>
  <si>
    <t>№ RU 0228855
№ЕАЭС RU C-RU.
BE02.В.02705/20
Действ: 03/09/2025</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</si>
  <si>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https://www.economicusgame.com/klumba
</t>
    </r>
    <r>
      <rPr>
        <rFont val="Roboto, Helvetica, Arial, sans-serif"/>
        <color rgb="FF999999"/>
        <sz val="10.0"/>
      </rPr>
      <t xml:space="preserve">Медиакит:
</t>
    </r>
    <r>
      <rPr>
        <rFont val="Roboto, Helvetica, Arial, sans-serif"/>
        <color rgb="FF999999"/>
        <sz val="10.0"/>
        <u/>
      </rPr>
      <t>https://cloud.mail.ru/public/WNw2/XGEQVjKwk</t>
    </r>
  </si>
  <si>
    <t>8+</t>
  </si>
  <si>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</si>
  <si>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</si>
  <si>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</si>
  <si>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</si>
  <si>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</si>
  <si>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</si>
  <si>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</si>
  <si>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Э011</t>
  </si>
  <si>
    <t>Лемминги
(5-е изд.)</t>
  </si>
  <si>
    <t>RU 0708416
ТС RU C-RU.HA41.В.00098
Действ: 20/10/2023</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</si>
  <si>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https://www.economicusgame.com/lemmings
</t>
    </r>
    <r>
      <rPr>
        <rFont val="Roboto, Helvetica, Arial, sans-serif"/>
        <color rgb="FF999999"/>
        <sz val="10.0"/>
      </rPr>
      <t xml:space="preserve">Медиакит:
</t>
    </r>
    <r>
      <rPr>
        <rFont val="Roboto, Helvetica, Arial, sans-serif"/>
        <color rgb="FF999999"/>
        <sz val="10.0"/>
        <u/>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</si>
  <si>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</si>
  <si>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</si>
  <si>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</si>
  <si>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</si>
  <si>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</si>
  <si>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</si>
  <si>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</si>
  <si>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</si>
  <si>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https://www.economicusgame.com/theonlyword
</t>
    </r>
    <r>
      <rPr>
        <rFont val="Roboto, Helvetica, Arial, sans-serif"/>
        <color rgb="FF999999"/>
        <sz val="10.0"/>
      </rPr>
      <t xml:space="preserve">Медиакит:
</t>
    </r>
    <r>
      <rPr>
        <rFont val="Roboto, Helvetica, Arial, sans-serif"/>
        <color rgb="FF999999"/>
        <sz val="10.0"/>
        <u/>
      </rPr>
      <t>https://cloud.mail.ru/public/piEM/yCHWsi4cn</t>
    </r>
    <r>
      <rPr>
        <rFont val="Roboto, Helvetica, Arial, sans-serif"/>
        <color rgb="FF999999"/>
        <sz val="10.0"/>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</si>
  <si>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</si>
  <si>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</si>
  <si>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</si>
  <si>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</si>
  <si>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</si>
  <si>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</si>
  <si>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Э017</t>
  </si>
  <si>
    <t>Загадай Желание!</t>
  </si>
  <si>
    <r>
      <rPr>
        <rFont val="Roboto, Helvetica, Arial, sans-serif"/>
        <color rgb="FF999999"/>
        <sz val="10.0"/>
      </rPr>
      <t xml:space="preserve"> 
</t>
    </r>
    <r>
      <rPr>
        <rFont val="Roboto, Helvetica, Arial, sans-serif"/>
        <color rgb="FF999999"/>
        <sz val="10.0"/>
        <u/>
      </rPr>
      <t>https://economicusgame.com/make-a-wish</t>
    </r>
    <r>
      <rPr>
        <rFont val="Roboto, Helvetica, Arial, sans-serif"/>
        <color rgb="FF999999"/>
        <sz val="10.0"/>
      </rPr>
      <t xml:space="preserve">
Медиакит: 
</t>
    </r>
    <r>
      <rPr>
        <rFont val="Roboto, Helvetica, Arial, sans-serif"/>
        <color rgb="FF999999"/>
        <sz val="10.0"/>
        <u/>
      </rPr>
      <t>https://cloud.mail.ru/public/JrCf/tto99RzaJ</t>
    </r>
  </si>
  <si>
    <t>Коробка-шкатулка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</si>
  <si>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</si>
  <si>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</si>
  <si>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Автор: Фёдор Корженков
Дизайн: Анастасия Сенько</t>
  </si>
  <si>
    <t>чтение, логика</t>
  </si>
  <si>
    <t>Scrabble (Эрудит)</t>
  </si>
  <si>
    <t>Э021</t>
  </si>
  <si>
    <t>Экономикус 
(3-е изд.)</t>
  </si>
  <si>
    <t>29х29х7</t>
  </si>
  <si>
    <t>RU C-RU.АД87.В.00189/21 
Серия RU №0292368
Действ: 22/12/2026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</si>
  <si>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https://www.economicusgame.com/e</t>
    </r>
    <r>
      <rPr>
        <rFont val="Roboto, Helvetica, Arial, sans-serif"/>
        <color rgb="FF999999"/>
        <sz val="10.0"/>
        <u/>
      </rPr>
      <t>3</t>
    </r>
    <r>
      <rPr>
        <rFont val="Roboto, Helvetica, Arial, sans-serif"/>
        <color rgb="FF999999"/>
        <sz val="10.0"/>
      </rPr>
      <t xml:space="preserve">
Медиакит:
</t>
    </r>
    <r>
      <rPr>
        <rFont val="Roboto, Helvetica, Arial, sans-serif"/>
        <color rgb="FF999999"/>
        <sz val="10.0"/>
        <u/>
      </rPr>
      <t>https://cloud.mail.ru/public/bmPo/5uvpnVTbD</t>
    </r>
    <r>
      <rPr>
        <rFont val="Roboto, Helvetica, Arial, sans-serif"/>
        <color rgb="FF999999"/>
        <sz val="10.0"/>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</si>
  <si>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</si>
  <si>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</si>
  <si>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</si>
  <si>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</si>
  <si>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</si>
  <si>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</si>
  <si>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ТОП</t>
  </si>
  <si>
    <t>Э048</t>
  </si>
  <si>
    <t>Письма Призрака</t>
  </si>
  <si>
    <t>22х14х5</t>
  </si>
  <si>
    <t>4603312075849</t>
  </si>
  <si>
    <r>
      <rPr>
        <rFont val="Roboto, Helvetica, Arial, sans-serif"/>
        <color rgb="FF999999"/>
        <sz val="10.0"/>
      </rPr>
      <t xml:space="preserve"> 
</t>
    </r>
    <r>
      <rPr>
        <rFont val="Roboto, Helvetica, Arial, sans-serif"/>
        <color rgb="FF999999"/>
        <sz val="10.0"/>
        <u/>
      </rPr>
      <t>https://www.economicusgame.com/pp</t>
    </r>
    <r>
      <rPr>
        <rFont val="Roboto, Helvetica, Arial, sans-serif"/>
        <color rgb="FF999999"/>
        <sz val="10.0"/>
      </rPr>
      <t xml:space="preserve">
Медиакит: 
</t>
    </r>
    <r>
      <rPr>
        <rFont val="Roboto, Helvetica, Arial, sans-serif"/>
        <color rgb="FF999999"/>
        <sz val="10.0"/>
        <u/>
      </rPr>
      <t>https://cloud.mail.ru/public/WZVP/R62g5kRv5</t>
    </r>
    <r>
      <rPr>
        <rFont val="Roboto, Helvetica, Arial, sans-serif"/>
        <color rgb="FF999999"/>
        <sz val="10.0"/>
      </rPr>
      <t xml:space="preserve"> </t>
    </r>
  </si>
  <si>
    <t>Коробка "крышка-дно",
14 карт ролей,
12 карт персонажей,
150 карт улик,
3 жетона категорий,
правила игры</t>
  </si>
  <si>
    <t>2-12 игроков, 6+, 20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</si>
  <si>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</si>
  <si>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</si>
  <si>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</si>
  <si>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</si>
  <si>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</si>
  <si>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Э056</t>
  </si>
  <si>
    <t>Почтовый Ящик 
(доп. к игре
Письма Призрака)</t>
  </si>
  <si>
    <t>8х13х4</t>
  </si>
  <si>
    <t>№ RU 0378585
№ЕАЭС RU C-RU.
HB62.В.00617/22
Действ: 24/03/2027</t>
  </si>
  <si>
    <r>
      <rPr>
        <rFont val="Roboto, Helvetica, Arial, sans-serif"/>
        <color rgb="FF999999"/>
        <sz val="10.0"/>
      </rPr>
      <t xml:space="preserve">Медиакит: 
</t>
    </r>
    <r>
      <rPr>
        <rFont val="Roboto, Helvetica, Arial, sans-serif"/>
        <color rgb="FF999999"/>
        <sz val="10.0"/>
        <u/>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</si>
  <si>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</si>
  <si>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</si>
  <si>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Э064</t>
  </si>
  <si>
    <t>Зеркало Истины</t>
  </si>
  <si>
    <t>https://economicusgame.com/pp
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</si>
  <si>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</si>
  <si>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настольная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</si>
  <si>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</si>
  <si>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</si>
  <si>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</si>
  <si>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</si>
  <si>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</si>
  <si>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Э050</t>
  </si>
  <si>
    <t>Бункер Альфа (12+)</t>
  </si>
  <si>
    <t>17х22х7</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</si>
  <si>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https://www.economicusgame.com/bunke</t>
    </r>
    <r>
      <rPr>
        <rFont val="Roboto, Helvetica, Arial, sans-serif"/>
        <color rgb="FF999999"/>
        <sz val="10.0"/>
        <u/>
      </rPr>
      <t xml:space="preserve">r
</t>
    </r>
    <r>
      <rPr>
        <rFont val="Roboto, Helvetica, Arial, sans-serif"/>
        <color rgb="FF999999"/>
        <sz val="10.0"/>
      </rPr>
      <t xml:space="preserve">Медиакит:
</t>
    </r>
    <r>
      <rPr>
        <rFont val="Roboto, Helvetica, Arial, sans-serif"/>
        <color rgb="FF999999"/>
        <sz val="10.0"/>
        <u/>
      </rPr>
      <t>https://cloud.mail.ru/public/zCfx/N1UynG5Ao</t>
    </r>
  </si>
  <si>
    <t>12+</t>
  </si>
  <si>
    <t xml:space="preserve">- 321 карта: 50 карт Суперсилы; 32 карты Характера; 32 карты Фобий;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</si>
  <si>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12+, 30 минут
«Бункер: Поколение Альфа» — самостоятельная игра в серии «Бункер». Играйте в «Альфу» отдельно или объедините её с играми «Бункер» и «Бункер—Б», чтобы получить супернабор из почти тысячи карт!
На Земле грядёт глобальная катастрофа. Вам повезло – вы оказались перед входом в спасательный бункер, где можно пережить самый опасный период. И вы, возможно, не только выживете, но и станете теми героями, что спасут человечество. Но есть проблема: попасть в бункер смогут не все – лишь половина из вас. Остальные будут обречены встречать катастрофу снаружи... 
Игроки получают несколько случайных карт: Характер, Фобия, Суперсила, Багаж и пр.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В ходе нескольких раундов игроки решают, кого не берут в бункер – каждый раунд может стать для вас последним!  
Только для оригинальных игр доступно бесплатное приложение-компаньон с 50 катастрофами для игры, актёрской озвучкой и видео, а главное – интерактивным игровым финалом "История Выживания"!</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</si>
  <si>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</si>
  <si>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</si>
  <si>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</si>
  <si>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t>
  </si>
  <si>
    <t>Бункер (ред. 3.2)</t>
  </si>
  <si>
    <t>Отказное письмо</t>
  </si>
  <si>
    <t>4603312075832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</si>
  <si>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</si>
  <si>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t>18+</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</si>
  <si>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</si>
  <si>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</si>
  <si>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</si>
  <si>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</si>
  <si>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Э051Б</t>
  </si>
  <si>
    <t>Бункер-Б</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</si>
  <si>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</si>
  <si>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</si>
  <si>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</si>
  <si>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Э051КБ</t>
  </si>
  <si>
    <t>Бункер Карт-Бланш
(набор пустых карт)</t>
  </si>
  <si>
    <t>10х7х3</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</si>
  <si>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</si>
  <si>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</si>
  <si>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</si>
  <si>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Э051ПУ</t>
  </si>
  <si>
    <t>Бункер: ПЕРВОЕ УБЕЖИЩЕ</t>
  </si>
  <si>
    <t>17х11х4</t>
  </si>
  <si>
    <t>https://economicusgame.com/pervoe-ubezhische</t>
  </si>
  <si>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</si>
  <si>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18+,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нет QR-кодов и карты доступа к приложению для больших игр серии.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</si>
  <si>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</si>
  <si>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Э051E</t>
  </si>
  <si>
    <t>Бункер Английский (Bunker ENG)</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</si>
  <si>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</si>
  <si>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</si>
  <si>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</si>
  <si>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Э053</t>
  </si>
  <si>
    <t>У кого больше</t>
  </si>
  <si>
    <r>
      <rPr>
        <rFont val="Roboto, Helvetica, Arial, sans-serif"/>
        <color rgb="FF999999"/>
        <sz val="10.0"/>
      </rPr>
      <t xml:space="preserve">
</t>
    </r>
    <r>
      <rPr>
        <rFont val="Roboto, Helvetica, Arial, sans-serif"/>
        <color rgb="FF999999"/>
        <sz val="10.0"/>
        <u/>
      </rPr>
      <t xml:space="preserve">https://economicusgame.com/ukb
</t>
    </r>
    <r>
      <rPr>
        <rFont val="Roboto, Helvetica, Arial, sans-serif"/>
        <color rgb="FF999999"/>
        <sz val="10.0"/>
      </rPr>
      <t xml:space="preserve">Медиакит:
</t>
    </r>
    <r>
      <rPr>
        <rFont val="Roboto, Helvetica, Arial, sans-serif"/>
        <color rgb="FF999999"/>
        <sz val="10.0"/>
        <u/>
      </rPr>
      <t>https://cloud.mail.ru/public/DMt5/Ag5ZC1rYZ</t>
    </r>
    <r>
      <rPr>
        <rFont val="Roboto, Helvetica, Arial, sans-serif"/>
        <color rgb="FF999999"/>
        <sz val="10.0"/>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</si>
  <si>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</si>
  <si>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</si>
  <si>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</si>
  <si>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</si>
  <si>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</si>
  <si>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Э054</t>
  </si>
  <si>
    <t>DECO: покер на кубиках</t>
  </si>
  <si>
    <t>https://economicusgame.com/deco
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</si>
  <si>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</si>
  <si>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</si>
  <si>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</si>
  <si>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</si>
  <si>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</si>
  <si>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</si>
  <si>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</si>
  <si>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Э057х</t>
  </si>
  <si>
    <t>Soviet Kitchen: 
СОВЕТСКАЯ КУХНЯ</t>
  </si>
  <si>
    <r>
      <rPr>
        <rFont val="Roboto, Helvetica, Arial, sans-serif"/>
        <color rgb="FF999999"/>
        <sz val="10.0"/>
      </rPr>
      <t xml:space="preserve">
</t>
    </r>
    <r>
      <rPr>
        <rFont val="Roboto, Helvetica, Arial, sans-serif"/>
        <color rgb="FF999999"/>
        <sz val="10.0"/>
        <u/>
      </rPr>
      <t>https://economicusgame.com/soviet-kitchen</t>
    </r>
    <r>
      <rPr>
        <rFont val="Roboto, Helvetica, Arial, sans-serif"/>
        <color rgb="FF999999"/>
        <sz val="10.0"/>
      </rPr>
      <t xml:space="preserve">
Медиакит:
</t>
    </r>
    <r>
      <rPr>
        <rFont val="Roboto, Helvetica, Arial, sans-serif"/>
        <color rgb="FF999999"/>
        <sz val="10.0"/>
        <u/>
      </rPr>
      <t>https://cloud.mail.ru/public/2XjD/33sybG2fj</t>
    </r>
    <r>
      <rPr>
        <rFont val="Roboto, Helvetica, Arial, sans-serif"/>
        <color rgb="FF999999"/>
        <sz val="10.0"/>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</si>
  <si>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</si>
  <si>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</si>
  <si>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</si>
  <si>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Повышение РЦ до 1490 с 1 сен 2025</t>
  </si>
  <si>
    <t>Э058</t>
  </si>
  <si>
    <t>МЕМЫ Нейро</t>
  </si>
  <si>
    <t>12х9х7</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</si>
  <si>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</si>
  <si>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</si>
  <si>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(+3600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(+3600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</si>
  <si>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</si>
  <si>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</si>
  <si>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Э059</t>
  </si>
  <si>
    <t>МЕМЫ Советское Кино</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</si>
  <si>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</si>
  <si>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3 - 12 игроков, 12+, 20+ минут
Оригинальная подборка из 200 мемов-кадров из любимых фильмов и 200 ситуаций на основе цитат из фильмов (+3600 ситуаций онлайн). Игра создана в партнерстве с Мосфильм на базе самых известных и популярных фильмов советского кино!
 + оригинальные правила с поощрением быстрых смешных ответов
 + 200 мемов-кадров из любимых фильмов
 + 200 ситуаций на основе цитат из фильмов
 + твёрдая удобная коробка, плотные карты с круглыми углами
 + чёткие кадры из любимых фильмов, улучшенные нейросетью
 + от издателя таких хитов как Бункер, Письма Призрака, Языколом и Одним Словом</t>
  </si>
  <si>
    <t>Э060</t>
  </si>
  <si>
    <t>МЕМЫ: Весело и в точку!</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</si>
  <si>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</si>
  <si>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Э060-2</t>
  </si>
  <si>
    <t>МЕМЫ 2: СССР и 90-е</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</si>
  <si>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</si>
  <si>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Э060-3</t>
  </si>
  <si>
    <t>МЕМЫ 3: Котики и прочие нелюди</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</si>
  <si>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</si>
  <si>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Э063</t>
  </si>
  <si>
    <t>Звёздные художники</t>
  </si>
  <si>
    <r>
      <rPr>
        <rFont val="Roboto, Helvetica, Arial, sans-serif"/>
        <color rgb="FF999999"/>
        <sz val="10.0"/>
      </rPr>
      <t xml:space="preserve">
https://economicusgame.com/zvezdnye-hudozhniki
Медиакит: 
</t>
    </r>
    <r>
      <rPr>
        <rFont val="Roboto, Helvetica, Arial, sans-serif"/>
        <color rgb="FF999999"/>
        <sz val="10.0"/>
        <u/>
      </rPr>
      <t>https://cloud.mail.ru/public/zekU/6LA8xPcsM</t>
    </r>
    <r>
      <rPr>
        <rFont val="Roboto, Helvetica, Arial, sans-serif"/>
        <color rgb="FF999999"/>
        <sz val="10.0"/>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</si>
  <si>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</si>
  <si>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</si>
  <si>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</si>
  <si>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</si>
  <si>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</si>
  <si>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</si>
  <si>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</si>
  <si>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Э080</t>
  </si>
  <si>
    <t>СУПЕРТАНК</t>
  </si>
  <si>
    <r>
      <rPr>
        <rFont val="Roboto, Helvetica, Arial, sans-serif"/>
        <color rgb="FF999999"/>
        <sz val="10.0"/>
      </rPr>
      <t xml:space="preserve"> 
</t>
    </r>
    <r>
      <rPr>
        <rFont val="Roboto, Helvetica, Arial, sans-serif"/>
        <color rgb="FF999999"/>
        <sz val="10.0"/>
        <u/>
      </rPr>
      <t xml:space="preserve">https://economicusgame.com/supertank
</t>
    </r>
    <r>
      <rPr>
        <rFont val="Roboto, Helvetica, Arial, sans-serif"/>
        <color rgb="FF999999"/>
        <sz val="10.0"/>
      </rPr>
      <t xml:space="preserve">Медиакит:
</t>
    </r>
    <r>
      <rPr>
        <rFont val="Roboto, Helvetica, Arial, sans-serif"/>
        <color rgb="FF999999"/>
        <sz val="10.0"/>
        <u/>
      </rPr>
      <t>https://cloud.mail.ru/public/shD8/LHbkxcCia</t>
    </r>
    <r>
      <rPr>
        <rFont val="Roboto, Helvetica, Arial, sans-serif"/>
        <color rgb="FF999999"/>
        <sz val="10.0"/>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</si>
  <si>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</si>
  <si>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</si>
  <si>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</si>
  <si>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</si>
  <si>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</si>
  <si>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ПАРТНЁРСКИЕ – Игры Вики Дмитриевой</t>
  </si>
  <si>
    <t>OZON</t>
  </si>
  <si>
    <t>2022-
0002</t>
  </si>
  <si>
    <t>Про любовь</t>
  </si>
  <si>
    <t>Нет в наличии</t>
  </si>
  <si>
    <t>11х8х6</t>
  </si>
  <si>
    <t>https://cloud.mail.ru/public/n472/wYWXfUkre</t>
  </si>
  <si>
    <t xml:space="preserve">90 карт
правила игры
</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</si>
  <si>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</si>
  <si>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Коммуникация, умение слушать, эмпатия, эмоциональный интеллект</t>
  </si>
  <si>
    <t>2022-
0004</t>
  </si>
  <si>
    <t>Вопрос ребёнку</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</si>
  <si>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</si>
  <si>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2024-
0011</t>
  </si>
  <si>
    <t>Узнай себя</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</si>
  <si>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</si>
  <si>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2024-
0016</t>
  </si>
  <si>
    <t>Вопросы друзьям</t>
  </si>
  <si>
    <t>Карточная игра «Вопросы друзьям» от психолога Вики Дмитриевой. Настольная карточная игра, которая помогает укрепить дружеские отношения, лучше узнать своих друзей и увлекательно провести время с близкими. В игру можно играть большой компанией или вдвоём. Она придётся кстати на вечеринках, во время дружеских встреч, в поездках и даже в офисе. В наборе — 90 карточек с вопросами и понятная инструкция.</t>
  </si>
  <si>
    <t>Готовятся к изданию</t>
  </si>
  <si>
    <t>Э065</t>
  </si>
  <si>
    <t>Грузи Ещё</t>
  </si>
  <si>
    <t>Готовится к изданию</t>
  </si>
  <si>
    <t>Авторская группа "√100"</t>
  </si>
  <si>
    <t>Э055</t>
  </si>
  <si>
    <t>Тайный Ритуал 
(доп. к игре
Письма Призрака)</t>
  </si>
  <si>
    <t xml:space="preserve">"Тайный Ритуал"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которая выступает в качестве "шкатулки" для передачи карт Ритуала Призраку. </t>
  </si>
  <si>
    <t>Грани Безумия</t>
  </si>
  <si>
    <t>Авторы: Павел Попов, Дмитрий Апатин, Николай Золотарёв</t>
  </si>
  <si>
    <t>Недоступны для заказа</t>
  </si>
  <si>
    <t>Э041</t>
  </si>
  <si>
    <t>Убежище</t>
  </si>
  <si>
    <t>Ограниченный тираж, 
недоступен для заказа</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</si>
  <si>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</si>
  <si>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</si>
  <si>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</si>
  <si>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</si>
  <si>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</si>
  <si>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</si>
  <si>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</si>
  <si>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</si>
  <si>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</si>
  <si>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</si>
  <si>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</si>
  <si>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</si>
  <si>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</si>
  <si>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</si>
  <si>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</si>
  <si>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</si>
  <si>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</si>
  <si>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</si>
  <si>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</si>
  <si>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</si>
  <si>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</si>
  <si>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</si>
  <si>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</si>
  <si>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</si>
  <si>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</si>
  <si>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</si>
  <si>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</si>
  <si>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</si>
  <si>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</si>
  <si>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</si>
  <si>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</si>
  <si>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</si>
  <si>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</si>
  <si>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</si>
  <si>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</si>
  <si>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</si>
  <si>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</si>
  <si>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</si>
  <si>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</si>
  <si>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</si>
  <si>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</si>
  <si>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</si>
  <si>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</si>
  <si>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</si>
  <si>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</si>
  <si>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</si>
  <si>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</si>
  <si>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</si>
  <si>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</si>
  <si>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</si>
  <si>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</si>
  <si>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</si>
  <si>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</si>
  <si>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</si>
  <si>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</si>
  <si>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</si>
  <si>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</si>
  <si>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</si>
  <si>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</si>
  <si>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</si>
  <si>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</si>
  <si>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</si>
  <si>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</si>
  <si>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</si>
  <si>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</si>
  <si>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</si>
  <si>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</si>
  <si>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</si>
  <si>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</si>
  <si>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</si>
  <si>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</si>
  <si>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</si>
  <si>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</si>
  <si>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</si>
  <si>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</si>
  <si>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</si>
  <si>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</si>
  <si>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</si>
  <si>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</si>
  <si>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</si>
  <si>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</si>
  <si>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</si>
  <si>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</si>
  <si>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</si>
  <si>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</si>
  <si>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</si>
  <si>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</si>
  <si>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</si>
  <si>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</si>
  <si>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</si>
  <si>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</si>
  <si>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</si>
  <si>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</si>
  <si>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</si>
  <si>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</si>
  <si>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</si>
  <si>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</si>
  <si>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</si>
  <si>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</si>
  <si>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</si>
  <si>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</si>
  <si>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</si>
  <si>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Э049</t>
  </si>
  <si>
    <t>Бункер
Космос</t>
  </si>
  <si>
    <t>4603312244047</t>
  </si>
  <si>
    <t>Бункер
Машина Времени</t>
  </si>
  <si>
    <t>4603312244054</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</si>
  <si>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</si>
  <si>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</si>
  <si>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</si>
  <si>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</si>
  <si>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</si>
  <si>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</si>
  <si>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Э061</t>
  </si>
  <si>
    <t>Ни слова больше!</t>
  </si>
  <si>
    <t>Э062</t>
  </si>
  <si>
    <t>Код красный</t>
  </si>
  <si>
    <t>Э067</t>
  </si>
  <si>
    <t>Настольная игра</t>
  </si>
  <si>
    <t>Э068</t>
  </si>
  <si>
    <t>Декарто</t>
  </si>
  <si>
    <t>Бункер ХХL</t>
  </si>
  <si>
    <t>Шотландия</t>
  </si>
  <si>
    <t>Дали́ / Нейросети</t>
  </si>
  <si>
    <t>Архив</t>
  </si>
  <si>
    <t>Э010</t>
  </si>
  <si>
    <t>Динозаврикус
(2-е изд.)</t>
  </si>
  <si>
    <t>Нет в наличии с 29/7/2025. 
Выведен из ассортимента.</t>
  </si>
  <si>
    <t>12х12х4</t>
  </si>
  <si>
    <t>4660006614432</t>
  </si>
  <si>
    <r>
      <rPr>
        <rFont val="Roboto, Helvetica, Arial, sans-serif"/>
        <color rgb="FFB7B7B7"/>
        <sz val="10.0"/>
      </rPr>
      <t xml:space="preserve"> </t>
    </r>
    <r>
      <rPr>
        <rFont val="Roboto, Helvetica, Arial, sans-serif"/>
        <color rgb="FFB7B7B7"/>
        <sz val="10.0"/>
      </rPr>
      <t xml:space="preserve">
</t>
    </r>
    <r>
      <rPr>
        <rFont val="Roboto, Helvetica, Arial, sans-serif"/>
        <color rgb="FFB7B7B7"/>
        <sz val="10.0"/>
        <u/>
      </rPr>
      <t xml:space="preserve">https://www.economicusgame.com/dino
</t>
    </r>
    <r>
      <rPr>
        <rFont val="Roboto, Helvetica, Arial, sans-serif"/>
        <color rgb="FFB7B7B7"/>
        <sz val="10.0"/>
      </rPr>
      <t xml:space="preserve">Медиакит: 
</t>
    </r>
    <r>
      <rPr>
        <rFont val="Roboto, Helvetica, Arial, sans-serif"/>
        <color rgb="FFB7B7B7"/>
        <sz val="10.0"/>
        <u/>
      </rPr>
      <t>https://cloud.mail.ru/public/eQCQ/vj326qt9Q</t>
    </r>
    <r>
      <rPr>
        <rFont val="Roboto, Helvetica, Arial, sans-serif"/>
        <color rgb="FFB7B7B7"/>
        <sz val="10.0"/>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</si>
  <si>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</si>
  <si>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</si>
  <si>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</si>
  <si>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</si>
  <si>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</si>
  <si>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</si>
  <si>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Э029</t>
  </si>
  <si>
    <t>Одним Словом 
НА КУБИКАХ</t>
  </si>
  <si>
    <r>
      <rPr>
        <rFont val="Roboto, Helvetica, Arial, sans-serif"/>
        <color rgb="FFB7B7B7"/>
        <sz val="10.0"/>
      </rPr>
      <t xml:space="preserve"> 
</t>
    </r>
    <r>
      <rPr>
        <rFont val="Roboto, Helvetica, Arial, sans-serif"/>
        <color rgb="FFB7B7B7"/>
        <sz val="10.0"/>
        <u/>
      </rPr>
      <t>https://www.economicusgame.com/theonlyword3</t>
    </r>
    <r>
      <rPr>
        <rFont val="Roboto, Helvetica, Arial, sans-serif"/>
        <color rgb="FFB7B7B7"/>
        <sz val="10.0"/>
      </rPr>
      <t xml:space="preserve">
Медиакит:
</t>
    </r>
    <r>
      <rPr>
        <rFont val="Roboto, Helvetica, Arial, sans-serif"/>
        <color rgb="FFB7B7B7"/>
        <sz val="10.0"/>
        <u/>
      </rPr>
      <t>https://cloud.mail.ru/public/oNqV/AY7UCnzv7</t>
    </r>
    <r>
      <rPr>
        <rFont val="Roboto, Helvetica, Arial, sans-serif"/>
        <color rgb="FFB7B7B7"/>
        <sz val="10.0"/>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</si>
  <si>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</si>
  <si>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</si>
  <si>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</si>
  <si>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</si>
  <si>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</si>
  <si>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</si>
  <si>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</si>
  <si>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Э052</t>
  </si>
  <si>
    <t>Каррамба</t>
  </si>
  <si>
    <r>
      <rPr>
        <rFont val="Roboto, Helvetica, Arial, sans-serif"/>
        <color rgb="FFB7B7B7"/>
        <sz val="10.0"/>
      </rPr>
      <t xml:space="preserve">
</t>
    </r>
    <r>
      <rPr>
        <rFont val="Roboto, Helvetica, Arial, sans-serif"/>
        <color rgb="FFB7B7B7"/>
        <sz val="10.0"/>
        <u/>
      </rPr>
      <t xml:space="preserve">https://cloud.mail.ru/public/svRt/67RZnfje1
</t>
    </r>
    <r>
      <rPr>
        <rFont val="Roboto, Helvetica, Arial, sans-serif"/>
        <color rgb="FFB7B7B7"/>
        <sz val="10.0"/>
      </rPr>
      <t xml:space="preserve">Медиакит:
</t>
    </r>
    <r>
      <rPr>
        <rFont val="Roboto, Helvetica, Arial, sans-serif"/>
        <color rgb="FFB7B7B7"/>
        <sz val="10.0"/>
        <u/>
      </rPr>
      <t>https://cloud.mail.ru/public/svRt/67RZnfje1</t>
    </r>
    <r>
      <rPr>
        <rFont val="Roboto, Helvetica, Arial, sans-serif"/>
        <color rgb="FFB7B7B7"/>
        <sz val="10.0"/>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</si>
  <si>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</si>
  <si>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</si>
  <si>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</si>
  <si>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</si>
  <si>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</si>
  <si>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</si>
  <si>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</si>
  <si>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</si>
  <si>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</si>
  <si>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</si>
  <si>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</si>
  <si>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</si>
  <si>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Лучший подарок</t>
  </si>
  <si>
    <t>Нет в наличии с 23/4/2025. 
Выведен из ассортимента.</t>
  </si>
  <si>
    <t>9х12х2</t>
  </si>
  <si>
    <t>9900000344955</t>
  </si>
  <si>
    <r>
      <rPr>
        <rFont val="Roboto, Helvetica, Arial, sans-serif"/>
        <color rgb="FFB7B7B7"/>
        <sz val="10.0"/>
      </rPr>
      <t xml:space="preserve"> 
</t>
    </r>
    <r>
      <rPr>
        <rFont val="Roboto, Helvetica, Arial, sans-serif"/>
        <color rgb="FFB7B7B7"/>
        <sz val="10.0"/>
        <u/>
      </rPr>
      <t>https://www.economicusgame.com/lp</t>
    </r>
    <r>
      <rPr>
        <rFont val="Roboto, Helvetica, Arial, sans-serif"/>
        <color rgb="FFB7B7B7"/>
        <sz val="10.0"/>
      </rPr>
      <t xml:space="preserve">
Медиакит: 
</t>
    </r>
    <r>
      <rPr>
        <rFont val="Roboto, Helvetica, Arial, sans-serif"/>
        <color rgb="FFB7B7B7"/>
        <sz val="10.0"/>
        <u/>
      </rPr>
      <t>https://cloud.mail.ru/public/2v3v/LyChhoNmP</t>
    </r>
  </si>
  <si>
    <t>Коробка-самосборка 9х12
Карты подарков - 50 шт.
Правила</t>
  </si>
  <si>
    <t>Э005</t>
  </si>
  <si>
    <t>Оркономика</t>
  </si>
  <si>
    <t>Выведен из ассортимента с мая 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</si>
  <si>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https://www.economicusgame.com/orconomics
</t>
    </r>
    <r>
      <rPr>
        <rFont val="Roboto, Helvetica, Arial, sans-serif"/>
        <color rgb="FF999999"/>
        <sz val="10.0"/>
      </rPr>
      <t xml:space="preserve">Медиакит: 
</t>
    </r>
    <r>
      <rPr>
        <rFont val="Roboto, Helvetica, Arial, sans-serif"/>
        <color rgb="FF999999"/>
        <sz val="10.0"/>
        <u/>
      </rPr>
      <t>https://cloud.mail.ru/public/DCEL/rSGPVVbcQ</t>
    </r>
  </si>
  <si>
    <t>10+</t>
  </si>
  <si>
    <t>Коробка "крышка-дно"
Игровое поле - 11 сегментов
Фишки - 165 шт.
Кубики - 2 шт.
Стираемые маркеры - 2 шт.
Игровые карты - 53 шт.
Правила - 12 стр.</t>
  </si>
  <si>
    <r>
      <rPr>
        <color rgb="FF999999"/>
        <sz val="10.0"/>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color rgb="FF999999"/>
        <sz val="10.0"/>
        <u/>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</si>
  <si>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</si>
  <si>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</si>
  <si>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</si>
  <si>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</si>
  <si>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Экономикус</t>
  </si>
  <si>
    <t>Э012</t>
  </si>
  <si>
    <t>Экономикус 
Карточная игра</t>
  </si>
  <si>
    <t>НЕТ В НАЛИЧИИ
выведен из ассортимента</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</si>
  <si>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https://www.economicusgame.com/cardgame
</t>
    </r>
    <r>
      <rPr>
        <rFont val="Roboto, Helvetica, Arial, sans-serif"/>
        <color rgb="FF999999"/>
        <sz val="10.0"/>
      </rPr>
      <t>Меди</t>
    </r>
    <r>
      <rPr>
        <rFont val="Roboto, Helvetica, Arial, sans-serif"/>
        <color rgb="FF999999"/>
        <sz val="10.0"/>
      </rPr>
      <t xml:space="preserve">акит: 
</t>
    </r>
    <r>
      <rPr>
        <rFont val="Roboto, Helvetica, Arial, sans-serif"/>
        <color rgb="FF999999"/>
        <sz val="10.0"/>
        <u/>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</si>
  <si>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</si>
  <si>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</si>
  <si>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</si>
  <si>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</si>
  <si>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</si>
  <si>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</si>
  <si>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</si>
  <si>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</si>
  <si>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https://www.economicusgame.com/jazykolom3
</t>
    </r>
    <r>
      <rPr>
        <rFont val="Roboto, Helvetica, Arial, sans-serif"/>
        <color rgb="FF999999"/>
        <sz val="10.0"/>
      </rPr>
      <t xml:space="preserve">Медиакит: 
</t>
    </r>
    <r>
      <rPr>
        <rFont val="Roboto, Helvetica, Arial, sans-serif"/>
        <color rgb="FF999999"/>
        <sz val="10.0"/>
        <u/>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</si>
  <si>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</si>
  <si>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</si>
  <si>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</si>
  <si>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</si>
  <si>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</si>
  <si>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color rgb="FF999999"/>
        <sz val="10.0"/>
      </rPr>
      <t xml:space="preserve"> 
</t>
    </r>
    <r>
      <rPr>
        <color rgb="FF999999"/>
        <sz val="10.0"/>
        <u/>
      </rPr>
      <t>https://www.economicusgame.com/theonlyword2</t>
    </r>
    <r>
      <rPr>
        <color rgb="FF999999"/>
        <sz val="10.0"/>
      </rPr>
      <t xml:space="preserve">
</t>
    </r>
    <r>
      <rPr>
        <color rgb="FF999999"/>
        <sz val="10.0"/>
        <u/>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</si>
  <si>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</si>
  <si>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</si>
  <si>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</si>
  <si>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</si>
  <si>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</si>
  <si>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t>24х24х4</t>
  </si>
  <si>
    <r>
      <rPr>
        <rFont val="Roboto, Helvetica, Arial, sans-serif"/>
        <color rgb="FF999999"/>
        <sz val="10.0"/>
      </rPr>
      <t xml:space="preserve"> 
</t>
    </r>
    <r>
      <rPr>
        <rFont val="Roboto, Helvetica, Arial, sans-serif"/>
        <color rgb="FF999999"/>
        <sz val="10.0"/>
        <u/>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</si>
  <si>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</si>
  <si>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</si>
  <si>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</si>
  <si>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</si>
  <si>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</si>
  <si>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</si>
  <si>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</si>
  <si>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https://www.economicusgame.com/honey</t>
    </r>
    <r>
      <rPr>
        <rFont val="Roboto, Helvetica, Arial, sans-serif"/>
        <color rgb="FF999999"/>
        <sz val="10.0"/>
      </rPr>
      <t xml:space="preserve">
Медиакит: 
</t>
    </r>
    <r>
      <rPr>
        <rFont val="Roboto, Helvetica, Arial, sans-serif"/>
        <color rgb="FF999999"/>
        <sz val="10.0"/>
        <u/>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</si>
  <si>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</si>
  <si>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</si>
  <si>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</si>
  <si>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</si>
  <si>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</si>
  <si>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</si>
  <si>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</si>
  <si>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rFont val="Roboto, Helvetica, Arial, sans-serif"/>
        <color rgb="FF999999"/>
        <sz val="10.0"/>
      </rPr>
      <t xml:space="preserve"> 
</t>
    </r>
    <r>
      <rPr>
        <rFont val="Roboto, Helvetica, Arial, sans-serif"/>
        <color rgb="FF999999"/>
        <sz val="10.0"/>
        <u/>
      </rPr>
      <t xml:space="preserve">https://www.economicusgame.com/fixinomica
</t>
    </r>
    <r>
      <rPr>
        <rFont val="Roboto, Helvetica, Arial, sans-serif"/>
        <color rgb="FF999999"/>
        <sz val="10.0"/>
      </rPr>
      <t xml:space="preserve">Медиакит: </t>
    </r>
    <r>
      <rPr>
        <rFont val="Roboto, Helvetica, Arial, sans-serif"/>
        <color rgb="FF999999"/>
        <sz val="10.0"/>
      </rPr>
      <t xml:space="preserve">
</t>
    </r>
    <r>
      <rPr>
        <rFont val="Roboto, Helvetica, Arial, sans-serif"/>
        <color rgb="FF999999"/>
        <sz val="10.0"/>
        <u/>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</si>
  <si>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</si>
  <si>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color rgb="FF999999"/>
        <sz val="10.0"/>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color rgb="FF999999"/>
        <sz val="10.0"/>
        <u/>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</si>
  <si>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</si>
  <si>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</si>
  <si>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</si>
  <si>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</si>
  <si>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</si>
  <si>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color rgb="FF999999"/>
        <sz val="10.0"/>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color rgb="FF999999"/>
        <sz val="10.0"/>
        <u/>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</si>
  <si>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</si>
  <si>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</si>
  <si>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</si>
  <si>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</si>
  <si>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</si>
  <si>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</si>
  <si>
    <r>
      <rPr>
        <b/>
        <sz val="10.0"/>
      </rPr>
      <t>2025: цены включают 5% НДС</t>
    </r>
    <r>
      <rPr>
        <sz val="10.0"/>
      </rPr>
      <t xml:space="preserve">
Доставка по Москве / до ТК – бесплатно, далее за ваш счет.
Просим не ставить наши игры на Озон / ВБ 
(для продажи на МП особые условия).</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</si>
  <si>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
</t>
    </r>
    <r>
      <rPr>
        <rFont val="Roboto, Helvetica, Arial, sans-serif"/>
        <color rgb="FF999999"/>
        <sz val="10.0"/>
      </rPr>
      <t xml:space="preserve">Медиакит:
</t>
    </r>
    <r>
      <rPr>
        <rFont val="Roboto, Helvetica, Arial, sans-serif"/>
        <color rgb="FF999999"/>
        <sz val="10.0"/>
        <u/>
      </rPr>
      <t>https://cloud.mail.ru/public/eXXC/xJS8f4wB8</t>
    </r>
  </si>
  <si>
    <r>
      <rPr>
        <color rgb="FF999999"/>
        <sz val="10.0"/>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color rgb="FF999999"/>
        <sz val="10.0"/>
        <u/>
      </rPr>
      <t>https://youtu.be/t5MJFWdOQ2E</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</si>
  <si>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https://www.economicusgame.com/jazykolom2
</t>
    </r>
    <r>
      <rPr>
        <rFont val="Roboto, Helvetica, Arial, sans-serif"/>
        <color rgb="FF999999"/>
        <sz val="10.0"/>
      </rPr>
      <t xml:space="preserve">Медиакит:
</t>
    </r>
    <r>
      <rPr>
        <rFont val="Roboto, Helvetica, Arial, sans-serif"/>
        <color rgb="FF999999"/>
        <sz val="10.0"/>
        <u/>
      </rPr>
      <t>https://cloud.mail.ru/public/miEv/BvSxEB1Lr</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</si>
  <si>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https://www.economicusgame.com/jazykolom</t>
    </r>
    <r>
      <rPr>
        <rFont val="Roboto, Helvetica, Arial, sans-serif"/>
        <color rgb="FF999999"/>
        <sz val="10.0"/>
        <u/>
      </rPr>
      <t xml:space="preserve">3
</t>
    </r>
    <r>
      <rPr>
        <rFont val="Roboto, Helvetica, Arial, sans-serif"/>
        <color rgb="FF999999"/>
        <sz val="10.0"/>
      </rPr>
      <t xml:space="preserve">Медиакит:
</t>
    </r>
    <r>
      <rPr>
        <rFont val="Roboto, Helvetica, Arial, sans-serif"/>
        <color rgb="FF999999"/>
        <sz val="10.0"/>
        <u/>
      </rPr>
      <t>https://cloud.mail.ru/public/exWb/FGmVRAeQc</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</si>
  <si>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https://www.economicusgame.com/klumba
</t>
    </r>
    <r>
      <rPr>
        <rFont val="Roboto, Helvetica, Arial, sans-serif"/>
        <color rgb="FF999999"/>
        <sz val="10.0"/>
      </rPr>
      <t xml:space="preserve">Медиакит:
</t>
    </r>
    <r>
      <rPr>
        <rFont val="Roboto, Helvetica, Arial, sans-serif"/>
        <color rgb="FF999999"/>
        <sz val="10.0"/>
        <u/>
      </rPr>
      <t>https://cloud.mail.ru/public/WNw2/XGEQVjKwk</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</si>
  <si>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https://www.economicusgame.com/lemmings
</t>
    </r>
    <r>
      <rPr>
        <rFont val="Roboto, Helvetica, Arial, sans-serif"/>
        <color rgb="FF999999"/>
        <sz val="10.0"/>
      </rPr>
      <t xml:space="preserve">Медиакит:
</t>
    </r>
    <r>
      <rPr>
        <rFont val="Roboto, Helvetica, Arial, sans-serif"/>
        <color rgb="FF999999"/>
        <sz val="10.0"/>
        <u/>
      </rPr>
      <t>https://cloud.mail.ru/public/PSxG/JUP49sRbz</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</si>
  <si>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https://www.economicusgame.com/theonlyword
</t>
    </r>
    <r>
      <rPr>
        <rFont val="Roboto, Helvetica, Arial, sans-serif"/>
        <color rgb="FF999999"/>
        <sz val="10.0"/>
      </rPr>
      <t xml:space="preserve">Медиакит:
</t>
    </r>
    <r>
      <rPr>
        <rFont val="Roboto, Helvetica, Arial, sans-serif"/>
        <color rgb="FF999999"/>
        <sz val="10.0"/>
        <u/>
      </rPr>
      <t>https://cloud.mail.ru/public/piEM/yCHWsi4cn</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</si>
  <si>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https://economicusgame.com/make-a-wish</t>
    </r>
    <r>
      <rPr>
        <rFont val="Roboto, Helvetica, Arial, sans-serif"/>
        <color rgb="FF999999"/>
        <sz val="10.0"/>
      </rPr>
      <t xml:space="preserve">
Медиакит: 
</t>
    </r>
    <r>
      <rPr>
        <rFont val="Roboto, Helvetica, Arial, sans-serif"/>
        <color rgb="FF999999"/>
        <sz val="10.0"/>
        <u/>
      </rPr>
      <t>https://cloud.mail.ru/public/JrCf/tto99RzaJ</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</si>
  <si>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https://www.economicusgame.com/e</t>
    </r>
    <r>
      <rPr>
        <rFont val="Roboto, Helvetica, Arial, sans-serif"/>
        <color rgb="FF999999"/>
        <sz val="10.0"/>
        <u/>
      </rPr>
      <t>3</t>
    </r>
    <r>
      <rPr>
        <rFont val="Roboto, Helvetica, Arial, sans-serif"/>
        <color rgb="FF999999"/>
        <sz val="10.0"/>
      </rPr>
      <t xml:space="preserve">
Медиакит:
</t>
    </r>
    <r>
      <rPr>
        <rFont val="Roboto, Helvetica, Arial, sans-serif"/>
        <color rgb="FF999999"/>
        <sz val="10.0"/>
        <u/>
      </rPr>
      <t>https://cloud.mail.ru/public/bmPo/5uvpnVTbD</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</si>
  <si>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https://www.economicusgame.com/pp</t>
    </r>
    <r>
      <rPr>
        <rFont val="Roboto, Helvetica, Arial, sans-serif"/>
        <color rgb="FF999999"/>
        <sz val="10.0"/>
      </rPr>
      <t xml:space="preserve">
Медиакит: 
</t>
    </r>
    <r>
      <rPr>
        <rFont val="Roboto, Helvetica, Arial, sans-serif"/>
        <color rgb="FF999999"/>
        <sz val="10.0"/>
        <u/>
      </rPr>
      <t>https://cloud.mail.ru/public/WZVP/R62g5kRv5</t>
    </r>
    <r>
      <rPr>
        <rFont val="Roboto, Helvetica, Arial, sans-serif"/>
        <color rgb="FF999999"/>
        <sz val="10.0"/>
      </rPr>
      <t xml:space="preserve"> </t>
    </r>
  </si>
  <si>
    <r>
      <rPr>
        <rFont val="Roboto, Helvetica, Arial, sans-serif"/>
        <color rgb="FF999999"/>
        <sz val="10.0"/>
      </rPr>
      <t xml:space="preserve">Медиакит: 
</t>
    </r>
    <r>
      <rPr>
        <rFont val="Roboto, Helvetica, Arial, sans-serif"/>
        <color rgb="FF999999"/>
        <sz val="10.0"/>
        <u/>
      </rPr>
      <t>https://cloud.mail.ru/public/S3MP/aiJ6ZyLt3</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</si>
  <si>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https://www.economicusgame.com/bunke</t>
    </r>
    <r>
      <rPr>
        <rFont val="Roboto, Helvetica, Arial, sans-serif"/>
        <color rgb="FF999999"/>
        <sz val="10.0"/>
        <u/>
      </rPr>
      <t xml:space="preserve">r
</t>
    </r>
    <r>
      <rPr>
        <rFont val="Roboto, Helvetica, Arial, sans-serif"/>
        <color rgb="FF999999"/>
        <sz val="10.0"/>
      </rPr>
      <t xml:space="preserve">Медиакит:
</t>
    </r>
    <r>
      <rPr>
        <rFont val="Roboto, Helvetica, Arial, sans-serif"/>
        <color rgb="FF999999"/>
        <sz val="10.0"/>
        <u/>
      </rPr>
      <t>https://cloud.mail.ru/public/zCfx/N1UynG5Ao</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</si>
  <si>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</si>
  <si>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</si>
  <si>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r>
      <rPr>
        <rFont val="Roboto, Helvetica, Arial, sans-serif"/>
        <color rgb="FF999999"/>
        <sz val="10.0"/>
      </rPr>
      <t xml:space="preserve">
</t>
    </r>
    <r>
      <rPr>
        <rFont val="Roboto, Helvetica, Arial, sans-serif"/>
        <color rgb="FF999999"/>
        <sz val="10.0"/>
        <u/>
      </rPr>
      <t xml:space="preserve">https://economicusgame.com/ukb
</t>
    </r>
    <r>
      <rPr>
        <rFont val="Roboto, Helvetica, Arial, sans-serif"/>
        <color rgb="FF999999"/>
        <sz val="10.0"/>
      </rPr>
      <t xml:space="preserve">Медиакит:
</t>
    </r>
    <r>
      <rPr>
        <rFont val="Roboto, Helvetica, Arial, sans-serif"/>
        <color rgb="FF999999"/>
        <sz val="10.0"/>
        <u/>
      </rPr>
      <t>https://cloud.mail.ru/public/DMt5/Ag5ZC1rYZ</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</si>
  <si>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https://economicusgame.com/soviet-kitchen</t>
    </r>
    <r>
      <rPr>
        <rFont val="Roboto, Helvetica, Arial, sans-serif"/>
        <color rgb="FF999999"/>
        <sz val="10.0"/>
      </rPr>
      <t xml:space="preserve">
Медиакит:
</t>
    </r>
    <r>
      <rPr>
        <rFont val="Roboto, Helvetica, Arial, sans-serif"/>
        <color rgb="FF999999"/>
        <sz val="10.0"/>
        <u/>
      </rPr>
      <t>https://cloud.mail.ru/public/2XjD/33sybG2fj</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</si>
  <si>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</si>
  <si>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</si>
  <si>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</si>
  <si>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</si>
  <si>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</si>
  <si>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r>
      <rPr>
        <rFont val="Roboto, Helvetica, Arial, sans-serif"/>
        <color rgb="FF999999"/>
        <sz val="10.0"/>
      </rPr>
      <t xml:space="preserve">
https://economicusgame.com/zvezdnye-hudozhniki
Медиакит: 
</t>
    </r>
    <r>
      <rPr>
        <rFont val="Roboto, Helvetica, Arial, sans-serif"/>
        <color rgb="FF999999"/>
        <sz val="10.0"/>
        <u/>
      </rPr>
      <t>https://cloud.mail.ru/public/zekU/6LA8xPcsM</t>
    </r>
    <r>
      <rPr>
        <rFont val="Roboto, Helvetica, Arial, sans-serif"/>
        <color rgb="FF999999"/>
        <sz val="10.0"/>
      </rPr>
      <t xml:space="preserve"> </t>
    </r>
  </si>
  <si>
    <r>
      <rPr>
        <rFont val="Roboto, Helvetica, Arial, sans-serif"/>
        <color rgb="FF999999"/>
        <sz val="10.0"/>
      </rPr>
      <t xml:space="preserve"> 
</t>
    </r>
    <r>
      <rPr>
        <rFont val="Roboto, Helvetica, Arial, sans-serif"/>
        <color rgb="FF999999"/>
        <sz val="10.0"/>
        <u/>
      </rPr>
      <t xml:space="preserve">https://economicusgame.com/supertank
</t>
    </r>
    <r>
      <rPr>
        <rFont val="Roboto, Helvetica, Arial, sans-serif"/>
        <color rgb="FF999999"/>
        <sz val="10.0"/>
      </rPr>
      <t xml:space="preserve">Медиакит:
</t>
    </r>
    <r>
      <rPr>
        <rFont val="Roboto, Helvetica, Arial, sans-serif"/>
        <color rgb="FF999999"/>
        <sz val="10.0"/>
        <u/>
      </rPr>
      <t>https://cloud.mail.ru/public/shD8/LHbkxcCia</t>
    </r>
    <r>
      <rPr>
        <rFont val="Roboto, Helvetica, Arial, sans-serif"/>
        <color rgb="FF999999"/>
        <sz val="10.0"/>
      </rPr>
      <t xml:space="preserve"> </t>
    </r>
  </si>
  <si>
    <r>
      <rPr>
        <rFont val="Roboto, Helvetica, Arial, sans-serif"/>
        <color rgb="FFB7B7B7"/>
        <sz val="10.0"/>
      </rPr>
      <t xml:space="preserve"> </t>
    </r>
    <r>
      <rPr>
        <rFont val="Roboto, Helvetica, Arial, sans-serif"/>
        <color rgb="FFB7B7B7"/>
        <sz val="10.0"/>
      </rPr>
      <t xml:space="preserve">
</t>
    </r>
    <r>
      <rPr>
        <rFont val="Roboto, Helvetica, Arial, sans-serif"/>
        <color rgb="FFB7B7B7"/>
        <sz val="10.0"/>
        <u/>
      </rPr>
      <t xml:space="preserve">https://www.economicusgame.com/dino
</t>
    </r>
    <r>
      <rPr>
        <rFont val="Roboto, Helvetica, Arial, sans-serif"/>
        <color rgb="FFB7B7B7"/>
        <sz val="10.0"/>
      </rPr>
      <t xml:space="preserve">Медиакит: 
</t>
    </r>
    <r>
      <rPr>
        <rFont val="Roboto, Helvetica, Arial, sans-serif"/>
        <color rgb="FFB7B7B7"/>
        <sz val="10.0"/>
        <u/>
      </rPr>
      <t>https://cloud.mail.ru/public/eQCQ/vj326qt9Q</t>
    </r>
    <r>
      <rPr>
        <rFont val="Roboto, Helvetica, Arial, sans-serif"/>
        <color rgb="FFB7B7B7"/>
        <sz val="10.0"/>
      </rPr>
      <t xml:space="preserve"> </t>
    </r>
  </si>
  <si>
    <r>
      <rPr>
        <rFont val="Roboto, Helvetica, Arial, sans-serif"/>
        <color rgb="FFB7B7B7"/>
        <sz val="10.0"/>
      </rPr>
      <t xml:space="preserve"> 
</t>
    </r>
    <r>
      <rPr>
        <rFont val="Roboto, Helvetica, Arial, sans-serif"/>
        <color rgb="FFB7B7B7"/>
        <sz val="10.0"/>
        <u/>
      </rPr>
      <t>https://www.economicusgame.com/theonlyword3</t>
    </r>
    <r>
      <rPr>
        <rFont val="Roboto, Helvetica, Arial, sans-serif"/>
        <color rgb="FFB7B7B7"/>
        <sz val="10.0"/>
      </rPr>
      <t xml:space="preserve">
Медиакит:
</t>
    </r>
    <r>
      <rPr>
        <rFont val="Roboto, Helvetica, Arial, sans-serif"/>
        <color rgb="FFB7B7B7"/>
        <sz val="10.0"/>
        <u/>
      </rPr>
      <t>https://cloud.mail.ru/public/oNqV/AY7UCnzv7</t>
    </r>
    <r>
      <rPr>
        <rFont val="Roboto, Helvetica, Arial, sans-serif"/>
        <color rgb="FFB7B7B7"/>
        <sz val="10.0"/>
      </rPr>
      <t xml:space="preserve"> </t>
    </r>
  </si>
  <si>
    <r>
      <rPr>
        <rFont val="Roboto, Helvetica, Arial, sans-serif"/>
        <color rgb="FFB7B7B7"/>
        <sz val="10.0"/>
      </rPr>
      <t xml:space="preserve">
</t>
    </r>
    <r>
      <rPr>
        <rFont val="Roboto, Helvetica, Arial, sans-serif"/>
        <color rgb="FFB7B7B7"/>
        <sz val="10.0"/>
        <u/>
      </rPr>
      <t xml:space="preserve">https://cloud.mail.ru/public/svRt/67RZnfje1
</t>
    </r>
    <r>
      <rPr>
        <rFont val="Roboto, Helvetica, Arial, sans-serif"/>
        <color rgb="FFB7B7B7"/>
        <sz val="10.0"/>
      </rPr>
      <t xml:space="preserve">Медиакит:
</t>
    </r>
    <r>
      <rPr>
        <rFont val="Roboto, Helvetica, Arial, sans-serif"/>
        <color rgb="FFB7B7B7"/>
        <sz val="10.0"/>
        <u/>
      </rPr>
      <t>https://cloud.mail.ru/public/svRt/67RZnfje1</t>
    </r>
    <r>
      <rPr>
        <rFont val="Roboto, Helvetica, Arial, sans-serif"/>
        <color rgb="FFB7B7B7"/>
        <sz val="10.0"/>
      </rPr>
      <t xml:space="preserve"> </t>
    </r>
  </si>
  <si>
    <r>
      <rPr>
        <rFont val="Roboto, Helvetica, Arial, sans-serif"/>
        <color rgb="FFB7B7B7"/>
        <sz val="10.0"/>
      </rPr>
      <t xml:space="preserve"> 
</t>
    </r>
    <r>
      <rPr>
        <rFont val="Roboto, Helvetica, Arial, sans-serif"/>
        <color rgb="FFB7B7B7"/>
        <sz val="10.0"/>
        <u/>
      </rPr>
      <t>https://www.economicusgame.com/lp</t>
    </r>
    <r>
      <rPr>
        <rFont val="Roboto, Helvetica, Arial, sans-serif"/>
        <color rgb="FFB7B7B7"/>
        <sz val="10.0"/>
      </rPr>
      <t xml:space="preserve">
Медиакит: 
</t>
    </r>
    <r>
      <rPr>
        <rFont val="Roboto, Helvetica, Arial, sans-serif"/>
        <color rgb="FFB7B7B7"/>
        <sz val="10.0"/>
        <u/>
      </rPr>
      <t>https://cloud.mail.ru/public/2v3v/LyChhoNmP</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</si>
  <si>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https://www.economicusgame.com/orconomics
</t>
    </r>
    <r>
      <rPr>
        <rFont val="Roboto, Helvetica, Arial, sans-serif"/>
        <color rgb="FF999999"/>
        <sz val="10.0"/>
      </rPr>
      <t xml:space="preserve">Медиакит: 
</t>
    </r>
    <r>
      <rPr>
        <rFont val="Roboto, Helvetica, Arial, sans-serif"/>
        <color rgb="FF999999"/>
        <sz val="10.0"/>
        <u/>
      </rPr>
      <t>https://cloud.mail.ru/public/DCEL/rSGPVVbcQ</t>
    </r>
  </si>
  <si>
    <r>
      <rPr>
        <color rgb="FF999999"/>
        <sz val="10.0"/>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color rgb="FF999999"/>
        <sz val="10.0"/>
        <u/>
      </rPr>
      <t>https://youtu.be/fww1_-p7HqM</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</si>
  <si>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https://www.economicusgame.com/cardgame
</t>
    </r>
    <r>
      <rPr>
        <rFont val="Roboto, Helvetica, Arial, sans-serif"/>
        <color rgb="FF999999"/>
        <sz val="10.0"/>
      </rPr>
      <t>Меди</t>
    </r>
    <r>
      <rPr>
        <rFont val="Roboto, Helvetica, Arial, sans-serif"/>
        <color rgb="FF999999"/>
        <sz val="10.0"/>
      </rPr>
      <t xml:space="preserve">акит: 
</t>
    </r>
    <r>
      <rPr>
        <rFont val="Roboto, Helvetica, Arial, sans-serif"/>
        <color rgb="FF999999"/>
        <sz val="10.0"/>
        <u/>
      </rPr>
      <t>https://cloud.mail.ru/public/pUAz/cjmQqNoT2</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</si>
  <si>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https://www.economicusgame.com/jazykolom3
</t>
    </r>
    <r>
      <rPr>
        <rFont val="Roboto, Helvetica, Arial, sans-serif"/>
        <color rgb="FF999999"/>
        <sz val="10.0"/>
      </rPr>
      <t xml:space="preserve">Медиакит: 
</t>
    </r>
    <r>
      <rPr>
        <rFont val="Roboto, Helvetica, Arial, sans-serif"/>
        <color rgb="FF999999"/>
        <sz val="10.0"/>
        <u/>
      </rPr>
      <t>https://cloud.mail.ru/public/6fRo/L8CrwGNne</t>
    </r>
  </si>
  <si>
    <r>
      <rPr>
        <color rgb="FF999999"/>
        <sz val="10.0"/>
      </rPr>
      <t xml:space="preserve"> 
</t>
    </r>
    <r>
      <rPr>
        <color rgb="FF999999"/>
        <sz val="10.0"/>
        <u/>
      </rPr>
      <t>https://www.economicusgame.com/theonlyword2</t>
    </r>
    <r>
      <rPr>
        <color rgb="FF999999"/>
        <sz val="10.0"/>
      </rPr>
      <t xml:space="preserve">
</t>
    </r>
    <r>
      <rPr>
        <color rgb="FF999999"/>
        <sz val="10.0"/>
        <u/>
      </rPr>
      <t xml:space="preserve">
</t>
    </r>
  </si>
  <si>
    <r>
      <rPr>
        <rFont val="Roboto, Helvetica, Arial, sans-serif"/>
        <color rgb="FF999999"/>
        <sz val="10.0"/>
      </rPr>
      <t xml:space="preserve"> 
</t>
    </r>
    <r>
      <rPr>
        <rFont val="Roboto, Helvetica, Arial, sans-serif"/>
        <color rgb="FF999999"/>
        <sz val="10.0"/>
        <u/>
      </rPr>
      <t>https://www.economicusgame.com/tanchiki</t>
    </r>
  </si>
  <si>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https://www.economicusgame.com/honey</t>
    </r>
    <r>
      <rPr>
        <rFont val="Roboto, Helvetica, Arial, sans-serif"/>
        <color rgb="FF999999"/>
        <sz val="10.0"/>
      </rPr>
      <t xml:space="preserve">
Медиакит: 
</t>
    </r>
    <r>
      <rPr>
        <rFont val="Roboto, Helvetica, Arial, sans-serif"/>
        <color rgb="FF999999"/>
        <sz val="10.0"/>
        <u/>
      </rPr>
      <t>https://cloud.mail.ru/public/YdvD/aMzXTxTvb</t>
    </r>
  </si>
  <si>
    <r>
      <rPr>
        <rFont val="Roboto, Helvetica, Arial, sans-serif"/>
        <color rgb="FF999999"/>
        <sz val="10.0"/>
      </rPr>
      <t xml:space="preserve"> 
</t>
    </r>
    <r>
      <rPr>
        <rFont val="Roboto, Helvetica, Arial, sans-serif"/>
        <color rgb="FF999999"/>
        <sz val="10.0"/>
        <u/>
      </rPr>
      <t xml:space="preserve">https://www.economicusgame.com/fixinomica
</t>
    </r>
    <r>
      <rPr>
        <rFont val="Roboto, Helvetica, Arial, sans-serif"/>
        <color rgb="FF999999"/>
        <sz val="10.0"/>
      </rPr>
      <t xml:space="preserve">Медиакит: </t>
    </r>
    <r>
      <rPr>
        <rFont val="Roboto, Helvetica, Arial, sans-serif"/>
        <color rgb="FF999999"/>
        <sz val="10.0"/>
      </rPr>
      <t xml:space="preserve">
</t>
    </r>
    <r>
      <rPr>
        <rFont val="Roboto, Helvetica, Arial, sans-serif"/>
        <color rgb="FF999999"/>
        <sz val="10.0"/>
        <u/>
      </rPr>
      <t>https://cloud.mail.ru/public/cLdq/Rir7NTPZT</t>
    </r>
  </si>
  <si>
    <r>
      <rPr>
        <color rgb="FF999999"/>
        <sz val="10.0"/>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color rgb="FF999999"/>
        <sz val="10.0"/>
        <u/>
      </rPr>
      <t>https://youtu.be/mmoSBWq5T6I</t>
    </r>
  </si>
  <si>
    <r>
      <rPr>
        <color rgb="FF999999"/>
        <sz val="10.0"/>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color rgb="FF999999"/>
        <sz val="10.0"/>
        <u/>
      </rPr>
      <t>https://youtu.be/n4plmzwjVYY</t>
    </r>
  </si>
</sst>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0.0)"/>
    <numFmt numFmtId="165" formatCode="#,##0;(#,##0)"/>
    <numFmt numFmtId="166" formatCode="0.0000"/>
    <numFmt numFmtId="167" formatCode="#,##0.00;(#,##0.00)"/>
    <numFmt numFmtId="168" formatCode="#,##0.000;(#,##0.000)"/>
    <numFmt numFmtId="169" formatCode="dd/mm/yy"/>
    <numFmt numFmtId="170" formatCode="d&quot;/&quot;mm&quot;/&quot;yy"/>
  </numFmts>
  <fonts count="48">
    <font>
      <sz val="10.0"/>
      <color rgb="FF000000"/>
      <name val="Arial"/>
    </font>
    <font>
      <b/>
      <sz val="10.0"/>
      <color rgb="FF000000"/>
    </font>
    <font>
      <b/>
      <sz val="10.0"/>
    </font>
    <font>
      <sz val="10.0"/>
      <color rgb="FFB7B7B7"/>
    </font>
    <font>
      <b/>
      <sz val="10.0"/>
      <color rgb="FF666666"/>
      <name val="Arial"/>
    </font>
    <font>
      <sz val="10.0"/>
      <color rgb="FF4A86E8"/>
    </font>
    <font>
      <b/>
      <sz val="10.0"/>
      <color rgb="FF980000"/>
    </font>
    <font>
      <sz val="10.0"/>
    </font>
    <font>
      <sz val="10.0"/>
      <color rgb="FF85200C"/>
    </font>
    <font>
      <sz val="10.0"/>
      <color rgb="FF999999"/>
    </font>
    <font/>
    <font>
      <b/>
      <sz val="10.0"/>
      <color rgb="FF666666"/>
    </font>
    <font>
      <sz val="10.0"/>
      <color rgb="FF666666"/>
    </font>
    <font>
      <sz val="10.0"/>
      <color rgb="FF434343"/>
    </font>
    <font>
      <b/>
      <sz val="10.0"/>
      <color rgb="FF3C78D8"/>
    </font>
    <font>
      <b/>
      <sz val="10.0"/>
      <color rgb="FF999999"/>
    </font>
    <font>
      <color rgb="FF999999"/>
    </font>
    <font>
      <sz val="10.0"/>
      <color rgb="FF000000"/>
    </font>
    <font>
      <sz val="9.0"/>
      <color rgb="FFB7B7B7"/>
    </font>
    <font>
      <sz val="9.0"/>
      <color rgb="FF999999"/>
    </font>
    <font>
      <color rgb="FFB7B7B7"/>
    </font>
    <font>
      <b/>
      <i/>
      <sz val="10.0"/>
      <color rgb="FF4A86E8"/>
      <name val="Arial"/>
    </font>
    <font>
      <sz val="10.0"/>
      <color rgb="FF999999"/>
      <name val="Arial"/>
    </font>
    <font>
      <u/>
      <sz val="10.0"/>
      <color rgb="FF999999"/>
      <name val="Roboto"/>
    </font>
    <font>
      <u/>
      <sz val="10.0"/>
      <color rgb="FF999999"/>
    </font>
    <font>
      <u/>
      <sz val="10.0"/>
      <color rgb="FF999999"/>
      <name val="Roboto"/>
    </font>
    <font>
      <sz val="10.0"/>
      <color rgb="FF999999"/>
      <name val="Roboto"/>
    </font>
    <font>
      <sz val="12.0"/>
      <color rgb="FF000000"/>
      <name val="-webkit-standard"/>
    </font>
    <font>
      <sz val="12.0"/>
      <name val="-webkit-standard"/>
    </font>
    <font>
      <color rgb="FF999999"/>
      <name val="Arial"/>
    </font>
    <font>
      <strike/>
      <sz val="10.0"/>
    </font>
    <font>
      <sz val="12.0"/>
      <color rgb="FF999999"/>
      <name val="-webkit-standard"/>
    </font>
    <font>
      <u/>
      <sz val="10.0"/>
      <color rgb="FF999999"/>
      <name val="Roboto"/>
    </font>
    <font>
      <sz val="10.0"/>
      <color rgb="FF999999"/>
      <name val="Calibri"/>
    </font>
    <font>
      <b/>
      <i/>
      <sz val="10.0"/>
      <color rgb="FFB7B7B7"/>
      <name val="Arial"/>
    </font>
    <font>
      <b/>
      <sz val="10.0"/>
      <color rgb="FFB7B7B7"/>
    </font>
    <font>
      <sz val="10.0"/>
      <color rgb="FFB7B7B7"/>
      <name val="Arial"/>
    </font>
    <font>
      <u/>
      <sz val="10.0"/>
      <color rgb="FFB7B7B7"/>
      <name val="Roboto"/>
    </font>
    <font>
      <u/>
      <sz val="10.0"/>
      <color rgb="FFB7B7B7"/>
      <name val="Roboto"/>
    </font>
    <font>
      <color rgb="FFB7B7B7"/>
      <name val="Arial"/>
    </font>
    <font>
      <sz val="12.0"/>
      <color rgb="FFB7B7B7"/>
      <name val="-webkit-standard"/>
    </font>
    <font>
      <u/>
      <sz val="10.0"/>
      <color rgb="FF999999"/>
    </font>
    <font>
      <b/>
      <i/>
      <sz val="10.0"/>
      <name val="Arial"/>
    </font>
    <font>
      <u/>
      <sz val="10.0"/>
      <color rgb="FF999999"/>
    </font>
    <font>
      <sz val="10.0"/>
      <color rgb="FFB7B7B7"/>
      <name val="Roboto"/>
    </font>
    <font>
      <u/>
      <sz val="10.0"/>
      <color rgb="FF999999"/>
      <name val="Roboto"/>
    </font>
    <font>
      <u/>
      <sz val="10.0"/>
      <color rgb="FF999999"/>
    </font>
    <font>
      <sz val="10.0"/>
      <color rgb="FFB7B7B7"/>
      <name val="Calibri"/>
    </font>
  </fonts>
  <fills count="17">
    <fill>
      <patternFill patternType="none"/>
    </fill>
    <fill>
      <patternFill patternType="lightGray"/>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FD966"/>
        <bgColor rgb="FFFFD966"/>
      </patternFill>
    </fill>
    <fill>
      <patternFill patternType="solid">
        <fgColor rgb="FFFFF2CC"/>
        <bgColor rgb="FFFFF2CC"/>
      </patternFill>
    </fill>
    <fill>
      <patternFill patternType="solid">
        <fgColor rgb="FFCFE2F3"/>
        <bgColor rgb="FFCFE2F3"/>
      </patternFill>
    </fill>
    <fill>
      <patternFill patternType="solid">
        <fgColor rgb="FFFFE599"/>
        <bgColor rgb="FFFFE599"/>
      </patternFill>
    </fill>
    <fill>
      <patternFill patternType="solid">
        <fgColor rgb="FFFFFFFF"/>
        <bgColor rgb="FFFFFFFF"/>
      </patternFill>
    </fill>
    <fill>
      <patternFill patternType="solid">
        <fgColor rgb="FFF3F3F3"/>
        <bgColor rgb="FFF3F3F3"/>
      </patternFill>
    </fill>
    <fill>
      <patternFill patternType="solid">
        <fgColor rgb="FFD0E0E3"/>
        <bgColor rgb="FFD0E0E3"/>
      </patternFill>
    </fill>
    <fill>
      <patternFill patternType="solid">
        <fgColor rgb="FFF4CCCC"/>
        <bgColor rgb="FFF4CCCC"/>
      </patternFill>
    </fill>
    <fill>
      <patternFill patternType="solid">
        <fgColor rgb="FFEEF7E3"/>
        <bgColor rgb="FFEEF7E3"/>
      </patternFill>
    </fill>
    <fill>
      <patternFill patternType="solid">
        <fgColor rgb="FF00FF00"/>
        <bgColor rgb="FF00FF00"/>
      </patternFill>
    </fill>
    <fill>
      <patternFill patternType="solid">
        <fgColor rgb="FFFCE5CD"/>
        <bgColor rgb="FFFCE5CD"/>
      </patternFill>
    </fill>
  </fills>
  <borders count="13">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12">
    <xf borderId="0" fillId="0" fontId="0" numFmtId="0" xfId="0" applyAlignment="1" applyFont="1">
      <alignment readingOrder="0" shrinkToFit="0" vertical="bottom" wrapText="0"/>
    </xf>
    <xf borderId="0" fillId="0" fontId="0" numFmtId="0" xfId="0" applyAlignment="1" applyFont="1">
      <alignment horizontal="center" readingOrder="0" shrinkToFit="0" vertical="center" wrapText="0"/>
    </xf>
    <xf borderId="0" fillId="2" fontId="1" numFmtId="0" xfId="0" applyAlignment="1" applyFill="1" applyFont="1">
      <alignment horizontal="center" readingOrder="0" vertical="center"/>
    </xf>
    <xf borderId="0" fillId="0" fontId="1" numFmtId="0" xfId="0" applyAlignment="1" applyFont="1">
      <alignment horizontal="center" readingOrder="0" vertical="center"/>
    </xf>
    <xf borderId="0" fillId="3" fontId="1" numFmtId="0" xfId="0" applyAlignment="1" applyFill="1" applyFont="1">
      <alignment horizontal="center" readingOrder="0" vertical="center"/>
    </xf>
    <xf borderId="0" fillId="4" fontId="2" numFmtId="0" xfId="0" applyAlignment="1" applyFill="1" applyFont="1">
      <alignment horizontal="center" readingOrder="0" vertical="center"/>
    </xf>
    <xf borderId="0" fillId="5" fontId="1" numFmtId="0" xfId="0" applyAlignment="1" applyFill="1" applyFont="1">
      <alignment horizontal="center" readingOrder="0" vertical="center"/>
    </xf>
    <xf borderId="0" fillId="0" fontId="3" numFmtId="0" xfId="0" applyAlignment="1" applyFont="1">
      <alignment horizontal="center" readingOrder="0" textRotation="90" vertical="center"/>
    </xf>
    <xf borderId="1" fillId="6" fontId="4" numFmtId="0" xfId="0" applyAlignment="1" applyBorder="1" applyFill="1" applyFont="1">
      <alignment horizontal="center" readingOrder="0" vertical="center"/>
    </xf>
    <xf borderId="0" fillId="0" fontId="5" numFmtId="164" xfId="0" applyAlignment="1" applyFont="1" applyNumberFormat="1">
      <alignment horizontal="right" readingOrder="0" vertical="center"/>
    </xf>
    <xf borderId="0" fillId="2" fontId="6" numFmtId="165" xfId="0" applyAlignment="1" applyFont="1" applyNumberFormat="1">
      <alignment horizontal="center" readingOrder="0" vertical="center"/>
    </xf>
    <xf borderId="0" fillId="4" fontId="1" numFmtId="0" xfId="0" applyAlignment="1" applyFont="1">
      <alignment horizontal="left" readingOrder="0" vertical="center"/>
    </xf>
    <xf borderId="0" fillId="0" fontId="7" numFmtId="166" xfId="0" applyAlignment="1" applyFont="1" applyNumberFormat="1">
      <alignment horizontal="left" readingOrder="0" vertical="center"/>
    </xf>
    <xf borderId="0" fillId="7" fontId="7" numFmtId="0" xfId="0" applyAlignment="1" applyFill="1" applyFont="1">
      <alignment horizontal="center" readingOrder="0" shrinkToFit="0" vertical="center" wrapText="1"/>
    </xf>
    <xf borderId="0" fillId="0" fontId="8" numFmtId="0" xfId="0" applyAlignment="1" applyFont="1">
      <alignment horizontal="left" readingOrder="0" shrinkToFit="0" vertical="top" wrapText="1"/>
    </xf>
    <xf borderId="0" fillId="2" fontId="9" numFmtId="0" xfId="0" applyAlignment="1" applyFont="1">
      <alignment horizontal="center" readingOrder="0" vertical="center"/>
    </xf>
    <xf borderId="0" fillId="0" fontId="9" numFmtId="0" xfId="0" applyAlignment="1" applyFont="1">
      <alignment horizontal="center" readingOrder="0" vertical="center"/>
    </xf>
    <xf borderId="2" fillId="0" fontId="10" numFmtId="0" xfId="0" applyBorder="1" applyFont="1"/>
    <xf borderId="0" fillId="8" fontId="11" numFmtId="0" xfId="0" applyAlignment="1" applyFill="1" applyFont="1">
      <alignment horizontal="center" readingOrder="0" shrinkToFit="0" vertical="center" wrapText="1"/>
    </xf>
    <xf borderId="1" fillId="2" fontId="4" numFmtId="0" xfId="0" applyAlignment="1" applyBorder="1" applyFont="1">
      <alignment horizontal="center" readingOrder="0" vertical="center"/>
    </xf>
    <xf borderId="0" fillId="0" fontId="9" numFmtId="0" xfId="0" applyAlignment="1" applyFont="1">
      <alignment horizontal="center" readingOrder="0" shrinkToFit="0" vertical="center" wrapText="1"/>
    </xf>
    <xf borderId="3" fillId="7" fontId="9" numFmtId="164" xfId="0" applyAlignment="1" applyBorder="1" applyFont="1" applyNumberFormat="1">
      <alignment horizontal="center" readingOrder="0" vertical="center"/>
    </xf>
    <xf borderId="4" fillId="0" fontId="10" numFmtId="0" xfId="0" applyBorder="1" applyFont="1"/>
    <xf borderId="5" fillId="0" fontId="10" numFmtId="0" xfId="0" applyBorder="1" applyFont="1"/>
    <xf borderId="0" fillId="0" fontId="3" numFmtId="165" xfId="0" applyAlignment="1" applyFont="1" applyNumberFormat="1">
      <alignment horizontal="center" readingOrder="0" vertical="center"/>
    </xf>
    <xf borderId="0" fillId="0" fontId="10" numFmtId="166" xfId="0" applyFont="1" applyNumberFormat="1"/>
    <xf borderId="0" fillId="0" fontId="1" numFmtId="0" xfId="0" applyAlignment="1" applyFont="1">
      <alignment horizontal="center" readingOrder="0" shrinkToFit="0" vertical="top" wrapText="1"/>
    </xf>
    <xf borderId="0" fillId="2" fontId="12" numFmtId="0" xfId="0" applyAlignment="1" applyFont="1">
      <alignment horizontal="center" readingOrder="0" vertical="center"/>
    </xf>
    <xf borderId="0" fillId="0" fontId="12" numFmtId="0" xfId="0" applyAlignment="1" applyFont="1">
      <alignment horizontal="center" readingOrder="0" vertical="center"/>
    </xf>
    <xf borderId="0" fillId="3" fontId="12" numFmtId="0" xfId="0" applyAlignment="1" applyFont="1">
      <alignment horizontal="center" readingOrder="0" vertical="center"/>
    </xf>
    <xf borderId="0" fillId="4" fontId="12" numFmtId="0" xfId="0" applyAlignment="1" applyFont="1">
      <alignment horizontal="center" readingOrder="0" vertical="center"/>
    </xf>
    <xf borderId="0" fillId="5" fontId="13" numFmtId="0" xfId="0" applyAlignment="1" applyFont="1">
      <alignment horizontal="center" readingOrder="0" vertical="center"/>
    </xf>
    <xf borderId="1" fillId="8" fontId="11" numFmtId="0" xfId="0" applyAlignment="1" applyBorder="1" applyFont="1">
      <alignment horizontal="center" readingOrder="0" shrinkToFit="0" vertical="center" wrapText="1"/>
    </xf>
    <xf borderId="6" fillId="0" fontId="10" numFmtId="0" xfId="0" applyBorder="1" applyFont="1"/>
    <xf borderId="7" fillId="0" fontId="10" numFmtId="0" xfId="0" applyBorder="1" applyFont="1"/>
    <xf borderId="0" fillId="0" fontId="3" numFmtId="167" xfId="0" applyAlignment="1" applyFont="1" applyNumberFormat="1">
      <alignment horizontal="center" readingOrder="0" vertical="center"/>
    </xf>
    <xf borderId="0" fillId="0" fontId="7" numFmtId="167" xfId="0" applyAlignment="1" applyFont="1" applyNumberFormat="1">
      <alignment horizontal="center" readingOrder="0" vertical="center"/>
    </xf>
    <xf borderId="0" fillId="0" fontId="7" numFmtId="166" xfId="0" applyAlignment="1" applyFont="1" applyNumberFormat="1">
      <alignment horizontal="center" readingOrder="0" vertical="center"/>
    </xf>
    <xf borderId="0" fillId="0" fontId="10" numFmtId="0" xfId="0" applyAlignment="1" applyFont="1">
      <alignment shrinkToFit="0" vertical="top" wrapText="1"/>
    </xf>
    <xf borderId="8" fillId="0" fontId="10" numFmtId="0" xfId="0" applyBorder="1" applyFont="1"/>
    <xf borderId="9" fillId="0" fontId="10" numFmtId="0" xfId="0" applyBorder="1" applyFont="1"/>
    <xf borderId="10" fillId="0" fontId="10" numFmtId="0" xfId="0" applyBorder="1" applyFont="1"/>
    <xf borderId="0" fillId="8" fontId="11" numFmtId="0" xfId="0" applyAlignment="1" applyFont="1">
      <alignment horizontal="center" readingOrder="0" vertical="center"/>
    </xf>
    <xf borderId="0" fillId="8" fontId="12" numFmtId="0" xfId="0" applyAlignment="1" applyFont="1">
      <alignment horizontal="center" readingOrder="0" vertical="center"/>
    </xf>
    <xf borderId="0" fillId="8" fontId="12" numFmtId="3" xfId="0" applyAlignment="1" applyFont="1" applyNumberFormat="1">
      <alignment horizontal="center" readingOrder="0" vertical="center"/>
    </xf>
    <xf borderId="0" fillId="8" fontId="13" numFmtId="3" xfId="0" applyAlignment="1" applyFont="1" applyNumberFormat="1">
      <alignment horizontal="center" readingOrder="0" vertical="center"/>
    </xf>
    <xf borderId="0" fillId="5" fontId="13" numFmtId="3" xfId="0" applyAlignment="1" applyFont="1" applyNumberFormat="1">
      <alignment horizontal="center" readingOrder="0" vertical="center"/>
    </xf>
    <xf borderId="11" fillId="9" fontId="11" numFmtId="165" xfId="0" applyAlignment="1" applyBorder="1" applyFill="1" applyFont="1" applyNumberFormat="1">
      <alignment horizontal="center" readingOrder="0" vertical="center"/>
    </xf>
    <xf borderId="11" fillId="8" fontId="14" numFmtId="165" xfId="0" applyAlignment="1" applyBorder="1" applyFont="1" applyNumberFormat="1">
      <alignment horizontal="center" readingOrder="0" vertical="center"/>
    </xf>
    <xf borderId="11" fillId="2" fontId="6" numFmtId="165" xfId="0" applyAlignment="1" applyBorder="1" applyFont="1" applyNumberFormat="1">
      <alignment horizontal="center" readingOrder="0" vertical="center"/>
    </xf>
    <xf borderId="0" fillId="0" fontId="15" numFmtId="165" xfId="0" applyAlignment="1" applyFont="1" applyNumberFormat="1">
      <alignment horizontal="center" readingOrder="0" vertical="center"/>
    </xf>
    <xf borderId="0" fillId="0" fontId="9" numFmtId="165" xfId="0" applyAlignment="1" applyFont="1" applyNumberFormat="1">
      <alignment horizontal="center" readingOrder="0" vertical="center"/>
    </xf>
    <xf borderId="12" fillId="0" fontId="9" numFmtId="164" xfId="0" applyAlignment="1" applyBorder="1" applyFont="1" applyNumberFormat="1">
      <alignment horizontal="center" readingOrder="0" vertical="center"/>
    </xf>
    <xf borderId="12" fillId="0" fontId="9" numFmtId="165" xfId="0" applyAlignment="1" applyBorder="1" applyFont="1" applyNumberFormat="1">
      <alignment horizontal="center" readingOrder="0" vertical="center"/>
    </xf>
    <xf borderId="12" fillId="0" fontId="9" numFmtId="168" xfId="0" applyAlignment="1" applyBorder="1" applyFont="1" applyNumberFormat="1">
      <alignment horizontal="center" readingOrder="0" vertical="center"/>
    </xf>
    <xf borderId="0" fillId="0" fontId="9" numFmtId="167" xfId="0" applyAlignment="1" applyFont="1" applyNumberFormat="1">
      <alignment horizontal="center" readingOrder="0" vertical="center"/>
    </xf>
    <xf borderId="0" fillId="0" fontId="16" numFmtId="0" xfId="0" applyFont="1"/>
    <xf borderId="0" fillId="0" fontId="9" numFmtId="0" xfId="0" applyAlignment="1" applyFont="1">
      <alignment vertical="center"/>
    </xf>
    <xf borderId="0" fillId="0" fontId="16" numFmtId="0" xfId="0" applyAlignment="1" applyFont="1">
      <alignment shrinkToFit="0" vertical="top" wrapText="1"/>
    </xf>
    <xf borderId="0" fillId="0" fontId="17" numFmtId="0" xfId="0" applyAlignment="1" applyFont="1">
      <alignment horizontal="center" readingOrder="0" vertical="center"/>
    </xf>
    <xf borderId="0" fillId="0" fontId="18" numFmtId="167" xfId="0" applyAlignment="1" applyFont="1" applyNumberFormat="1">
      <alignment horizontal="center" readingOrder="0" vertical="center"/>
    </xf>
    <xf borderId="0" fillId="0" fontId="3" numFmtId="0" xfId="0" applyAlignment="1" applyFont="1">
      <alignment horizontal="center" readingOrder="0" vertical="center"/>
    </xf>
    <xf borderId="0" fillId="2" fontId="3" numFmtId="167" xfId="0" applyAlignment="1" applyFont="1" applyNumberFormat="1">
      <alignment horizontal="center" readingOrder="0" vertical="center"/>
    </xf>
    <xf borderId="12" fillId="0" fontId="3" numFmtId="164" xfId="0" applyAlignment="1" applyBorder="1" applyFont="1" applyNumberFormat="1">
      <alignment horizontal="center" readingOrder="0" vertical="center"/>
    </xf>
    <xf borderId="12" fillId="0" fontId="3" numFmtId="168" xfId="0" applyAlignment="1" applyBorder="1" applyFont="1" applyNumberFormat="1">
      <alignment horizontal="center" readingOrder="0" vertical="center"/>
    </xf>
    <xf borderId="0" fillId="0" fontId="3" numFmtId="166" xfId="0" applyAlignment="1" applyFont="1" applyNumberFormat="1">
      <alignment horizontal="center" readingOrder="0" vertical="center"/>
    </xf>
    <xf borderId="0" fillId="0" fontId="9" numFmtId="49" xfId="0" applyAlignment="1" applyFont="1" applyNumberFormat="1">
      <alignment horizontal="left" readingOrder="0" vertical="center"/>
    </xf>
    <xf borderId="0" fillId="0" fontId="9" numFmtId="0" xfId="0" applyAlignment="1" applyFont="1">
      <alignment horizontal="left" readingOrder="0" shrinkToFit="0" vertical="center" wrapText="1"/>
    </xf>
    <xf borderId="0" fillId="0" fontId="9" numFmtId="0" xfId="0" applyAlignment="1" applyFont="1">
      <alignment readingOrder="0" shrinkToFit="0" vertical="top" wrapText="1"/>
    </xf>
    <xf borderId="0" fillId="10" fontId="7" numFmtId="0" xfId="0" applyAlignment="1" applyFill="1" applyFont="1">
      <alignment horizontal="center" readingOrder="0" textRotation="90" vertical="center"/>
    </xf>
    <xf borderId="0" fillId="10" fontId="19" numFmtId="0" xfId="0" applyAlignment="1" applyFont="1">
      <alignment horizontal="left" readingOrder="0" vertical="center"/>
    </xf>
    <xf borderId="0" fillId="10" fontId="7" numFmtId="0" xfId="0" applyAlignment="1" applyFont="1">
      <alignment readingOrder="0" shrinkToFit="0" vertical="center" wrapText="1"/>
    </xf>
    <xf borderId="0" fillId="10" fontId="20" numFmtId="0" xfId="0" applyAlignment="1" applyFont="1">
      <alignment horizontal="center" vertical="center"/>
    </xf>
    <xf borderId="0" fillId="10" fontId="9" numFmtId="3" xfId="0" applyAlignment="1" applyFont="1" applyNumberFormat="1">
      <alignment readingOrder="0" vertical="center"/>
    </xf>
    <xf borderId="0" fillId="10" fontId="3" numFmtId="0" xfId="0" applyAlignment="1" applyFont="1">
      <alignment horizontal="center" readingOrder="0" vertical="center"/>
    </xf>
    <xf borderId="2" fillId="7" fontId="21" numFmtId="0" xfId="0" applyAlignment="1" applyBorder="1" applyFont="1">
      <alignment horizontal="center" readingOrder="0" vertical="center"/>
    </xf>
    <xf borderId="0" fillId="10" fontId="9" numFmtId="165" xfId="0" applyAlignment="1" applyFont="1" applyNumberFormat="1">
      <alignment horizontal="center" vertical="center"/>
    </xf>
    <xf borderId="0" fillId="2" fontId="6" numFmtId="165" xfId="0" applyAlignment="1" applyFont="1" applyNumberFormat="1">
      <alignment horizontal="center" vertical="center"/>
    </xf>
    <xf borderId="0" fillId="10" fontId="9" numFmtId="164" xfId="0" applyAlignment="1" applyFont="1" applyNumberFormat="1">
      <alignment vertical="center"/>
    </xf>
    <xf borderId="0" fillId="10" fontId="9" numFmtId="165" xfId="0" applyAlignment="1" applyFont="1" applyNumberFormat="1">
      <alignment vertical="center"/>
    </xf>
    <xf borderId="0" fillId="10" fontId="9" numFmtId="168" xfId="0" applyAlignment="1" applyFont="1" applyNumberFormat="1">
      <alignment vertical="center"/>
    </xf>
    <xf borderId="0" fillId="10" fontId="3" numFmtId="165" xfId="0" applyAlignment="1" applyFont="1" applyNumberFormat="1">
      <alignment readingOrder="0" vertical="center"/>
    </xf>
    <xf borderId="0" fillId="10" fontId="3" numFmtId="167" xfId="0" applyAlignment="1" applyFont="1" applyNumberFormat="1">
      <alignment vertical="center"/>
    </xf>
    <xf borderId="0" fillId="10" fontId="9" numFmtId="167" xfId="0" applyAlignment="1" applyFont="1" applyNumberFormat="1">
      <alignment horizontal="center" readingOrder="0" vertical="center"/>
    </xf>
    <xf borderId="0" fillId="10" fontId="9" numFmtId="166" xfId="0" applyAlignment="1" applyFont="1" applyNumberFormat="1">
      <alignment readingOrder="0" vertical="center"/>
    </xf>
    <xf borderId="0" fillId="10" fontId="9" numFmtId="0" xfId="0" applyAlignment="1" applyFont="1">
      <alignment horizontal="center" readingOrder="0" vertical="center"/>
    </xf>
    <xf borderId="0" fillId="10" fontId="9" numFmtId="169" xfId="0" applyAlignment="1" applyFont="1" applyNumberFormat="1">
      <alignment horizontal="center" readingOrder="0" vertical="center"/>
    </xf>
    <xf borderId="0" fillId="10" fontId="22" numFmtId="0" xfId="0" applyAlignment="1" applyFont="1">
      <alignment horizontal="center" readingOrder="0" vertical="center"/>
    </xf>
    <xf borderId="0" fillId="10" fontId="9" numFmtId="9" xfId="0" applyAlignment="1" applyFont="1" applyNumberFormat="1">
      <alignment horizontal="center" readingOrder="0" shrinkToFit="0" vertical="center" wrapText="1"/>
    </xf>
    <xf borderId="0" fillId="10" fontId="9" numFmtId="0" xfId="0" applyAlignment="1" applyFont="1">
      <alignment horizontal="left" readingOrder="0" vertical="center"/>
    </xf>
    <xf borderId="0" fillId="10" fontId="23" numFmtId="0" xfId="0" applyAlignment="1" applyFont="1">
      <alignment readingOrder="0" vertical="center"/>
    </xf>
    <xf borderId="0" fillId="10" fontId="9" numFmtId="0" xfId="0" applyAlignment="1" applyFont="1">
      <alignment readingOrder="0" shrinkToFit="0" vertical="center" wrapText="1"/>
    </xf>
    <xf borderId="0" fillId="10" fontId="24" numFmtId="0" xfId="0" applyAlignment="1" applyFont="1">
      <alignment horizontal="left" readingOrder="0" shrinkToFit="0" vertical="center" wrapText="1"/>
    </xf>
    <xf borderId="0" fillId="10" fontId="9" numFmtId="0" xfId="0" applyAlignment="1" applyFont="1">
      <alignment horizontal="left" readingOrder="0" shrinkToFit="0" vertical="center" wrapText="1"/>
    </xf>
    <xf borderId="0" fillId="10" fontId="9" numFmtId="0" xfId="0" applyAlignment="1" applyFont="1">
      <alignment readingOrder="0" shrinkToFit="0" vertical="top" wrapText="1"/>
    </xf>
    <xf borderId="0" fillId="11" fontId="7" numFmtId="0" xfId="0" applyAlignment="1" applyFill="1" applyFont="1">
      <alignment horizontal="center" readingOrder="0" textRotation="90" vertical="center"/>
    </xf>
    <xf borderId="0" fillId="11" fontId="19" numFmtId="0" xfId="0" applyAlignment="1" applyFont="1">
      <alignment horizontal="left" readingOrder="0" vertical="center"/>
    </xf>
    <xf borderId="0" fillId="11" fontId="7" numFmtId="0" xfId="0" applyAlignment="1" applyFont="1">
      <alignment readingOrder="0" shrinkToFit="0" vertical="center" wrapText="1"/>
    </xf>
    <xf borderId="0" fillId="11" fontId="20" numFmtId="0" xfId="0" applyAlignment="1" applyFont="1">
      <alignment horizontal="center" vertical="center"/>
    </xf>
    <xf borderId="0" fillId="11" fontId="9" numFmtId="3" xfId="0" applyAlignment="1" applyFont="1" applyNumberFormat="1">
      <alignment readingOrder="0" vertical="center"/>
    </xf>
    <xf borderId="0" fillId="11" fontId="3" numFmtId="0" xfId="0" applyAlignment="1" applyFont="1">
      <alignment horizontal="center" readingOrder="0" vertical="center"/>
    </xf>
    <xf borderId="0" fillId="11" fontId="9" numFmtId="165" xfId="0" applyAlignment="1" applyFont="1" applyNumberFormat="1">
      <alignment horizontal="center" vertical="center"/>
    </xf>
    <xf borderId="0" fillId="11" fontId="9" numFmtId="164" xfId="0" applyAlignment="1" applyFont="1" applyNumberFormat="1">
      <alignment vertical="center"/>
    </xf>
    <xf borderId="0" fillId="11" fontId="9" numFmtId="165" xfId="0" applyAlignment="1" applyFont="1" applyNumberFormat="1">
      <alignment vertical="center"/>
    </xf>
    <xf borderId="0" fillId="11" fontId="9" numFmtId="168" xfId="0" applyAlignment="1" applyFont="1" applyNumberFormat="1">
      <alignment vertical="center"/>
    </xf>
    <xf borderId="0" fillId="11" fontId="3" numFmtId="165" xfId="0" applyAlignment="1" applyFont="1" applyNumberFormat="1">
      <alignment readingOrder="0" vertical="center"/>
    </xf>
    <xf borderId="0" fillId="11" fontId="3" numFmtId="167" xfId="0" applyAlignment="1" applyFont="1" applyNumberFormat="1">
      <alignment vertical="center"/>
    </xf>
    <xf borderId="0" fillId="11" fontId="9" numFmtId="167" xfId="0" applyAlignment="1" applyFont="1" applyNumberFormat="1">
      <alignment horizontal="center" readingOrder="0" vertical="center"/>
    </xf>
    <xf borderId="0" fillId="11" fontId="9" numFmtId="166" xfId="0" applyAlignment="1" applyFont="1" applyNumberFormat="1">
      <alignment readingOrder="0" vertical="center"/>
    </xf>
    <xf borderId="0" fillId="11" fontId="9" numFmtId="0" xfId="0" applyAlignment="1" applyFont="1">
      <alignment horizontal="center" readingOrder="0" vertical="center"/>
    </xf>
    <xf borderId="0" fillId="11" fontId="9" numFmtId="169" xfId="0" applyAlignment="1" applyFont="1" applyNumberFormat="1">
      <alignment horizontal="center" readingOrder="0" vertical="center"/>
    </xf>
    <xf borderId="0" fillId="11" fontId="22" numFmtId="0" xfId="0" applyAlignment="1" applyFont="1">
      <alignment horizontal="center" readingOrder="0" vertical="center"/>
    </xf>
    <xf borderId="0" fillId="11" fontId="9" numFmtId="9" xfId="0" applyAlignment="1" applyFont="1" applyNumberFormat="1">
      <alignment horizontal="center" readingOrder="0" shrinkToFit="0" vertical="center" wrapText="1"/>
    </xf>
    <xf borderId="0" fillId="11" fontId="9" numFmtId="0" xfId="0" applyAlignment="1" applyFont="1">
      <alignment horizontal="left" readingOrder="0" vertical="center"/>
    </xf>
    <xf borderId="0" fillId="11" fontId="25" numFmtId="0" xfId="0" applyAlignment="1" applyFont="1">
      <alignment readingOrder="0" vertical="center"/>
    </xf>
    <xf borderId="0" fillId="11" fontId="9" numFmtId="0" xfId="0" applyAlignment="1" applyFont="1">
      <alignment readingOrder="0" vertical="center"/>
    </xf>
    <xf borderId="0" fillId="11" fontId="9" numFmtId="0" xfId="0" applyAlignment="1" applyFont="1">
      <alignment horizontal="left" readingOrder="0" shrinkToFit="0" vertical="center" wrapText="1"/>
    </xf>
    <xf borderId="0" fillId="11" fontId="9" numFmtId="0" xfId="0" applyAlignment="1" applyFont="1">
      <alignment readingOrder="0" shrinkToFit="0" vertical="center" wrapText="1"/>
    </xf>
    <xf borderId="0" fillId="11" fontId="9" numFmtId="0" xfId="0" applyAlignment="1" applyFont="1">
      <alignment readingOrder="0" shrinkToFit="0" vertical="top" wrapText="1"/>
    </xf>
    <xf borderId="0" fillId="10" fontId="26" numFmtId="0" xfId="0" applyAlignment="1" applyFont="1">
      <alignment readingOrder="0" vertical="center"/>
    </xf>
    <xf borderId="0" fillId="10" fontId="9" numFmtId="0" xfId="0" applyAlignment="1" applyFont="1">
      <alignment readingOrder="0" vertical="center"/>
    </xf>
    <xf borderId="0" fillId="10" fontId="9" numFmtId="0" xfId="0" applyAlignment="1" applyFont="1">
      <alignment horizontal="left" readingOrder="0" shrinkToFit="0" vertical="center" wrapText="1"/>
    </xf>
    <xf borderId="0" fillId="11" fontId="26" numFmtId="0" xfId="0" applyAlignment="1" applyFont="1">
      <alignment readingOrder="0" vertical="center"/>
    </xf>
    <xf borderId="0" fillId="10" fontId="9" numFmtId="0" xfId="0" applyAlignment="1" applyFont="1">
      <alignment horizontal="center" readingOrder="0" shrinkToFit="0" vertical="center" wrapText="1"/>
    </xf>
    <xf borderId="0" fillId="9" fontId="7" numFmtId="0" xfId="0" applyAlignment="1" applyFont="1">
      <alignment horizontal="center" readingOrder="0" textRotation="90" vertical="center"/>
    </xf>
    <xf borderId="0" fillId="7" fontId="19" numFmtId="0" xfId="0" applyAlignment="1" applyFont="1">
      <alignment horizontal="left" readingOrder="0" vertical="center"/>
    </xf>
    <xf borderId="0" fillId="7" fontId="7" numFmtId="0" xfId="0" applyAlignment="1" applyFont="1">
      <alignment readingOrder="0" shrinkToFit="0" vertical="center" wrapText="1"/>
    </xf>
    <xf borderId="0" fillId="7" fontId="27" numFmtId="0" xfId="0" applyAlignment="1" applyFont="1">
      <alignment horizontal="center" vertical="center"/>
    </xf>
    <xf borderId="0" fillId="7" fontId="9" numFmtId="3" xfId="0" applyAlignment="1" applyFont="1" applyNumberFormat="1">
      <alignment readingOrder="0" vertical="center"/>
    </xf>
    <xf borderId="0" fillId="12" fontId="9" numFmtId="3" xfId="0" applyAlignment="1" applyFill="1" applyFont="1" applyNumberFormat="1">
      <alignment readingOrder="0" vertical="center"/>
    </xf>
    <xf borderId="0" fillId="11" fontId="28" numFmtId="0" xfId="0" applyAlignment="1" applyFont="1">
      <alignment horizontal="center" vertical="center"/>
    </xf>
    <xf borderId="0" fillId="11" fontId="9" numFmtId="0" xfId="0" applyAlignment="1" applyFont="1">
      <alignment horizontal="center" readingOrder="0" shrinkToFit="0" vertical="center" wrapText="1"/>
    </xf>
    <xf borderId="0" fillId="10" fontId="28" numFmtId="0" xfId="0" applyAlignment="1" applyFont="1">
      <alignment horizontal="center"/>
    </xf>
    <xf borderId="0" fillId="10" fontId="7" numFmtId="165" xfId="0" applyAlignment="1" applyFont="1" applyNumberFormat="1">
      <alignment readingOrder="0" vertical="center"/>
    </xf>
    <xf borderId="0" fillId="10" fontId="7" numFmtId="167" xfId="0" applyAlignment="1" applyFont="1" applyNumberFormat="1">
      <alignment vertical="center"/>
    </xf>
    <xf borderId="0" fillId="10" fontId="28" numFmtId="0" xfId="0" applyAlignment="1" applyFont="1">
      <alignment horizontal="center" vertical="center"/>
    </xf>
    <xf borderId="0" fillId="7" fontId="9" numFmtId="0" xfId="0" applyAlignment="1" applyFont="1">
      <alignment readingOrder="0" shrinkToFit="0" vertical="center" wrapText="1"/>
    </xf>
    <xf borderId="0" fillId="7" fontId="28" numFmtId="0" xfId="0" applyAlignment="1" applyFont="1">
      <alignment horizontal="center" vertical="center"/>
    </xf>
    <xf borderId="0" fillId="11" fontId="9" numFmtId="3" xfId="0" applyAlignment="1" applyFont="1" applyNumberFormat="1">
      <alignment horizontal="center" readingOrder="0" vertical="center"/>
    </xf>
    <xf borderId="0" fillId="11" fontId="7" numFmtId="165" xfId="0" applyAlignment="1" applyFont="1" applyNumberFormat="1">
      <alignment readingOrder="0" vertical="center"/>
    </xf>
    <xf borderId="0" fillId="11" fontId="7" numFmtId="167" xfId="0" applyAlignment="1" applyFont="1" applyNumberFormat="1">
      <alignment vertical="center"/>
    </xf>
    <xf borderId="0" fillId="11" fontId="27" numFmtId="0" xfId="0" applyAlignment="1" applyFont="1">
      <alignment horizontal="center" vertical="center"/>
    </xf>
    <xf borderId="0" fillId="10" fontId="29" numFmtId="0" xfId="0" applyAlignment="1" applyFont="1">
      <alignment readingOrder="0" shrinkToFit="0" wrapText="1"/>
    </xf>
    <xf borderId="0" fillId="10" fontId="29" numFmtId="0" xfId="0" applyAlignment="1" applyFont="1">
      <alignment shrinkToFit="0" wrapText="1"/>
    </xf>
    <xf borderId="0" fillId="13" fontId="7" numFmtId="0" xfId="0" applyAlignment="1" applyFill="1" applyFont="1">
      <alignment horizontal="center" readingOrder="0" textRotation="90" vertical="center"/>
    </xf>
    <xf borderId="0" fillId="13" fontId="9" numFmtId="3" xfId="0" applyAlignment="1" applyFont="1" applyNumberFormat="1">
      <alignment readingOrder="0" vertical="center"/>
    </xf>
    <xf borderId="0" fillId="14" fontId="29" numFmtId="0" xfId="0" applyAlignment="1" applyFill="1" applyFont="1">
      <alignment readingOrder="0" shrinkToFit="0" vertical="top" wrapText="1"/>
    </xf>
    <xf borderId="0" fillId="14" fontId="29" numFmtId="0" xfId="0" applyAlignment="1" applyFont="1">
      <alignment shrinkToFit="0" vertical="center" wrapText="1"/>
    </xf>
    <xf borderId="0" fillId="11" fontId="15" numFmtId="9" xfId="0" applyAlignment="1" applyFont="1" applyNumberFormat="1">
      <alignment horizontal="center" readingOrder="0" shrinkToFit="0" vertical="center" wrapText="1"/>
    </xf>
    <xf borderId="0" fillId="3" fontId="7" numFmtId="0" xfId="0" applyAlignment="1" applyFont="1">
      <alignment readingOrder="0" shrinkToFit="0" vertical="center" wrapText="0"/>
    </xf>
    <xf borderId="0" fillId="3" fontId="19" numFmtId="0" xfId="0" applyAlignment="1" applyFont="1">
      <alignment horizontal="left" readingOrder="0" vertical="center"/>
    </xf>
    <xf borderId="0" fillId="3" fontId="20" numFmtId="0" xfId="0" applyAlignment="1" applyFont="1">
      <alignment horizontal="center" shrinkToFit="0" vertical="center" wrapText="0"/>
    </xf>
    <xf borderId="0" fillId="3" fontId="9" numFmtId="3" xfId="0" applyAlignment="1" applyFont="1" applyNumberFormat="1">
      <alignment readingOrder="0" vertical="center"/>
    </xf>
    <xf borderId="0" fillId="3" fontId="3" numFmtId="0" xfId="0" applyAlignment="1" applyFont="1">
      <alignment horizontal="center" readingOrder="0" vertical="center"/>
    </xf>
    <xf borderId="0" fillId="3" fontId="9" numFmtId="165" xfId="0" applyAlignment="1" applyFont="1" applyNumberFormat="1">
      <alignment horizontal="center" readingOrder="0" vertical="center"/>
    </xf>
    <xf borderId="0" fillId="3" fontId="9" numFmtId="0" xfId="0" applyAlignment="1" applyFont="1">
      <alignment horizontal="center" readingOrder="0" vertical="center"/>
    </xf>
    <xf borderId="0" fillId="3" fontId="9" numFmtId="165" xfId="0" applyAlignment="1" applyFont="1" applyNumberFormat="1">
      <alignment vertical="center"/>
    </xf>
    <xf borderId="0" fillId="3" fontId="9" numFmtId="168" xfId="0" applyAlignment="1" applyFont="1" applyNumberFormat="1">
      <alignment vertical="center"/>
    </xf>
    <xf borderId="0" fillId="3" fontId="3" numFmtId="165" xfId="0" applyAlignment="1" applyFont="1" applyNumberFormat="1">
      <alignment readingOrder="0" vertical="center"/>
    </xf>
    <xf borderId="0" fillId="3" fontId="3" numFmtId="167" xfId="0" applyAlignment="1" applyFont="1" applyNumberFormat="1">
      <alignment vertical="center"/>
    </xf>
    <xf borderId="0" fillId="3" fontId="9" numFmtId="167" xfId="0" applyAlignment="1" applyFont="1" applyNumberFormat="1">
      <alignment horizontal="center" readingOrder="0" vertical="center"/>
    </xf>
    <xf borderId="0" fillId="3" fontId="9" numFmtId="166" xfId="0" applyAlignment="1" applyFont="1" applyNumberFormat="1">
      <alignment readingOrder="0" vertical="center"/>
    </xf>
    <xf borderId="0" fillId="3" fontId="9" numFmtId="169" xfId="0" applyAlignment="1" applyFont="1" applyNumberFormat="1">
      <alignment horizontal="center" readingOrder="0" vertical="center"/>
    </xf>
    <xf borderId="0" fillId="3" fontId="22" numFmtId="0" xfId="0" applyAlignment="1" applyFont="1">
      <alignment horizontal="center" readingOrder="0" vertical="center"/>
    </xf>
    <xf borderId="0" fillId="3" fontId="9" numFmtId="9" xfId="0" applyAlignment="1" applyFont="1" applyNumberFormat="1">
      <alignment horizontal="center" readingOrder="0" shrinkToFit="0" vertical="center" wrapText="1"/>
    </xf>
    <xf borderId="0" fillId="3" fontId="26" numFmtId="0" xfId="0" applyAlignment="1" applyFont="1">
      <alignment readingOrder="0" vertical="center"/>
    </xf>
    <xf borderId="0" fillId="3" fontId="9" numFmtId="0" xfId="0" applyAlignment="1" applyFont="1">
      <alignment readingOrder="0" vertical="center"/>
    </xf>
    <xf borderId="0" fillId="3" fontId="9" numFmtId="0" xfId="0" applyAlignment="1" applyFont="1">
      <alignment horizontal="left" readingOrder="0" shrinkToFit="0" vertical="center" wrapText="1"/>
    </xf>
    <xf borderId="0" fillId="3" fontId="9" numFmtId="0" xfId="0" applyAlignment="1" applyFont="1">
      <alignment readingOrder="0" shrinkToFit="0" vertical="center" wrapText="1"/>
    </xf>
    <xf borderId="0" fillId="3" fontId="9" numFmtId="0" xfId="0" applyAlignment="1" applyFont="1">
      <alignment readingOrder="0" shrinkToFit="0" vertical="top" wrapText="1"/>
    </xf>
    <xf borderId="0" fillId="15" fontId="30" numFmtId="0" xfId="0" applyAlignment="1" applyFill="1" applyFont="1">
      <alignment horizontal="center" readingOrder="0" textRotation="90" vertical="center"/>
    </xf>
    <xf borderId="0" fillId="10" fontId="28" numFmtId="0" xfId="0" applyAlignment="1" applyFont="1">
      <alignment horizontal="center" vertical="center"/>
    </xf>
    <xf borderId="0" fillId="10" fontId="9" numFmtId="3" xfId="0" applyAlignment="1" applyFont="1" applyNumberFormat="1">
      <alignment horizontal="center" readingOrder="0" vertical="center"/>
    </xf>
    <xf borderId="0" fillId="10" fontId="9" numFmtId="165" xfId="0" applyAlignment="1" applyFont="1" applyNumberFormat="1">
      <alignment horizontal="center" readingOrder="0" vertical="center"/>
    </xf>
    <xf borderId="0" fillId="10" fontId="9" numFmtId="164" xfId="0" applyAlignment="1" applyFont="1" applyNumberFormat="1">
      <alignment readingOrder="0" vertical="center"/>
    </xf>
    <xf borderId="0" fillId="10" fontId="9" numFmtId="165" xfId="0" applyAlignment="1" applyFont="1" applyNumberFormat="1">
      <alignment readingOrder="0" vertical="center"/>
    </xf>
    <xf borderId="0" fillId="10" fontId="9" numFmtId="168" xfId="0" applyAlignment="1" applyFont="1" applyNumberFormat="1">
      <alignment readingOrder="0" vertical="center"/>
    </xf>
    <xf borderId="0" fillId="11" fontId="28" numFmtId="0" xfId="0" applyAlignment="1" applyFont="1">
      <alignment horizontal="center"/>
    </xf>
    <xf borderId="0" fillId="3" fontId="7" numFmtId="0" xfId="0" applyAlignment="1" applyFont="1">
      <alignment horizontal="center" readingOrder="0" vertical="center"/>
    </xf>
    <xf borderId="0" fillId="3" fontId="7" numFmtId="0" xfId="0" applyAlignment="1" applyFont="1">
      <alignment readingOrder="0" shrinkToFit="0" vertical="center" wrapText="1"/>
    </xf>
    <xf borderId="0" fillId="3" fontId="20" numFmtId="0" xfId="0" applyAlignment="1" applyFont="1">
      <alignment horizontal="center" vertical="center"/>
    </xf>
    <xf borderId="0" fillId="11" fontId="26" numFmtId="0" xfId="0" applyAlignment="1" applyFont="1">
      <alignment readingOrder="0" vertical="center"/>
    </xf>
    <xf borderId="0" fillId="10" fontId="26" numFmtId="0" xfId="0" applyAlignment="1" applyFont="1">
      <alignment readingOrder="0" vertical="center"/>
    </xf>
    <xf borderId="0" fillId="11" fontId="31" numFmtId="0" xfId="0" applyAlignment="1" applyFont="1">
      <alignment horizontal="center" vertical="center"/>
    </xf>
    <xf borderId="0" fillId="11" fontId="9" numFmtId="165" xfId="0" applyAlignment="1" applyFont="1" applyNumberFormat="1">
      <alignment readingOrder="0" vertical="center"/>
    </xf>
    <xf borderId="0" fillId="11" fontId="9" numFmtId="168" xfId="0" applyAlignment="1" applyFont="1" applyNumberFormat="1">
      <alignment readingOrder="0" vertical="center"/>
    </xf>
    <xf borderId="0" fillId="11" fontId="9" numFmtId="167" xfId="0" applyAlignment="1" applyFont="1" applyNumberFormat="1">
      <alignment vertical="center"/>
    </xf>
    <xf borderId="0" fillId="11" fontId="3" numFmtId="0" xfId="0" applyAlignment="1" applyFont="1">
      <alignment readingOrder="0" shrinkToFit="0" vertical="center" wrapText="1"/>
    </xf>
    <xf borderId="0" fillId="11" fontId="3" numFmtId="3" xfId="0" applyAlignment="1" applyFont="1" applyNumberFormat="1">
      <alignment horizontal="center" readingOrder="0" vertical="center"/>
    </xf>
    <xf borderId="0" fillId="11" fontId="7" numFmtId="165" xfId="0" applyAlignment="1" applyFont="1" applyNumberFormat="1">
      <alignment horizontal="center" vertical="center"/>
    </xf>
    <xf borderId="0" fillId="2" fontId="7" numFmtId="165" xfId="0" applyAlignment="1" applyFont="1" applyNumberFormat="1">
      <alignment horizontal="center" vertical="center"/>
    </xf>
    <xf borderId="0" fillId="11" fontId="7" numFmtId="167" xfId="0" applyAlignment="1" applyFont="1" applyNumberFormat="1">
      <alignment horizontal="center" readingOrder="0" vertical="center"/>
    </xf>
    <xf borderId="0" fillId="11" fontId="7" numFmtId="166" xfId="0" applyAlignment="1" applyFont="1" applyNumberFormat="1">
      <alignment readingOrder="0" vertical="center"/>
    </xf>
    <xf borderId="0" fillId="11" fontId="7" numFmtId="0" xfId="0" applyAlignment="1" applyFont="1">
      <alignment horizontal="center" readingOrder="0" vertical="center"/>
    </xf>
    <xf borderId="0" fillId="11" fontId="7" numFmtId="169" xfId="0" applyAlignment="1" applyFont="1" applyNumberFormat="1">
      <alignment horizontal="center" readingOrder="0" vertical="center"/>
    </xf>
    <xf borderId="0" fillId="11" fontId="7" numFmtId="0" xfId="0" applyAlignment="1" applyFont="1">
      <alignment horizontal="center" readingOrder="0" shrinkToFit="0" vertical="center" wrapText="1"/>
    </xf>
    <xf borderId="0" fillId="11" fontId="7" numFmtId="9" xfId="0" applyAlignment="1" applyFont="1" applyNumberFormat="1">
      <alignment horizontal="center" readingOrder="0" shrinkToFit="0" vertical="center" wrapText="1"/>
    </xf>
    <xf borderId="0" fillId="11" fontId="7" numFmtId="0" xfId="0" applyAlignment="1" applyFont="1">
      <alignment horizontal="left" readingOrder="0" vertical="center"/>
    </xf>
    <xf borderId="0" fillId="2" fontId="9" numFmtId="165" xfId="0" applyAlignment="1" applyFont="1" applyNumberFormat="1">
      <alignment horizontal="center" vertical="center"/>
    </xf>
    <xf borderId="0" fillId="11" fontId="26" numFmtId="0" xfId="0" applyAlignment="1" applyFont="1">
      <alignment readingOrder="0" vertical="center"/>
    </xf>
    <xf borderId="0" fillId="10" fontId="3" numFmtId="0" xfId="0" applyAlignment="1" applyFont="1">
      <alignment readingOrder="0" shrinkToFit="0" vertical="center" wrapText="1"/>
    </xf>
    <xf borderId="0" fillId="10" fontId="32" numFmtId="0" xfId="0" applyAlignment="1" applyFont="1">
      <alignment readingOrder="0" vertical="center"/>
    </xf>
    <xf borderId="0" fillId="11" fontId="22" numFmtId="0" xfId="0" applyAlignment="1" applyFont="1">
      <alignment horizontal="center" readingOrder="0" shrinkToFit="0" vertical="center" wrapText="0"/>
    </xf>
    <xf borderId="0" fillId="11" fontId="9" numFmtId="1" xfId="0" applyAlignment="1" applyFont="1" applyNumberFormat="1">
      <alignment readingOrder="0" vertical="center"/>
    </xf>
    <xf borderId="0" fillId="11" fontId="9" numFmtId="167" xfId="0" applyAlignment="1" applyFont="1" applyNumberFormat="1">
      <alignment horizontal="center" vertical="center"/>
    </xf>
    <xf borderId="0" fillId="2" fontId="9" numFmtId="167" xfId="0" applyAlignment="1" applyFont="1" applyNumberFormat="1">
      <alignment horizontal="center" vertical="center"/>
    </xf>
    <xf borderId="0" fillId="11" fontId="3" numFmtId="165" xfId="0" applyAlignment="1" applyFont="1" applyNumberFormat="1">
      <alignment vertical="center"/>
    </xf>
    <xf borderId="0" fillId="11" fontId="9" numFmtId="49" xfId="0" applyAlignment="1" applyFont="1" applyNumberFormat="1">
      <alignment horizontal="left" readingOrder="0" vertical="center"/>
    </xf>
    <xf borderId="0" fillId="11" fontId="22" numFmtId="0" xfId="0" applyAlignment="1" applyFont="1">
      <alignment readingOrder="0" shrinkToFit="0" vertical="center" wrapText="0"/>
    </xf>
    <xf borderId="0" fillId="11" fontId="29" numFmtId="0" xfId="0" applyAlignment="1" applyFont="1">
      <alignment readingOrder="0" shrinkToFit="0" vertical="top" wrapText="0"/>
    </xf>
    <xf borderId="0" fillId="11" fontId="29" numFmtId="0" xfId="0" applyAlignment="1" applyFont="1">
      <alignment readingOrder="0" vertical="top"/>
    </xf>
    <xf borderId="0" fillId="10" fontId="22" numFmtId="0" xfId="0" applyAlignment="1" applyFont="1">
      <alignment horizontal="center" readingOrder="0" shrinkToFit="0" vertical="center" wrapText="0"/>
    </xf>
    <xf borderId="0" fillId="10" fontId="9" numFmtId="1" xfId="0" applyAlignment="1" applyFont="1" applyNumberFormat="1">
      <alignment readingOrder="0" vertical="center"/>
    </xf>
    <xf borderId="0" fillId="10" fontId="9" numFmtId="167" xfId="0" applyAlignment="1" applyFont="1" applyNumberFormat="1">
      <alignment horizontal="center" vertical="center"/>
    </xf>
    <xf borderId="0" fillId="10" fontId="3" numFmtId="165" xfId="0" applyAlignment="1" applyFont="1" applyNumberFormat="1">
      <alignment vertical="center"/>
    </xf>
    <xf borderId="0" fillId="10" fontId="16" numFmtId="0" xfId="0" applyAlignment="1" applyFont="1">
      <alignment horizontal="left"/>
    </xf>
    <xf borderId="0" fillId="10" fontId="22" numFmtId="0" xfId="0" applyAlignment="1" applyFont="1">
      <alignment readingOrder="0" shrinkToFit="0" vertical="center" wrapText="0"/>
    </xf>
    <xf borderId="0" fillId="10" fontId="29" numFmtId="0" xfId="0" applyAlignment="1" applyFont="1">
      <alignment readingOrder="0" vertical="top"/>
    </xf>
    <xf borderId="0" fillId="10" fontId="9" numFmtId="49" xfId="0" applyAlignment="1" applyFont="1" applyNumberFormat="1">
      <alignment horizontal="left" readingOrder="0" vertical="center"/>
    </xf>
    <xf borderId="0" fillId="11" fontId="9" numFmtId="0" xfId="0" applyAlignment="1" applyFont="1">
      <alignment readingOrder="0" vertical="center"/>
    </xf>
    <xf borderId="0" fillId="11" fontId="3" numFmtId="0" xfId="0" applyAlignment="1" applyFont="1">
      <alignment horizontal="center" readingOrder="0" vertical="center"/>
    </xf>
    <xf borderId="0" fillId="11" fontId="9" numFmtId="0" xfId="0" applyAlignment="1" applyFont="1">
      <alignment horizontal="center" readingOrder="0" vertical="center"/>
    </xf>
    <xf borderId="0" fillId="11" fontId="9" numFmtId="0" xfId="0" applyAlignment="1" applyFont="1">
      <alignment horizontal="center" readingOrder="0" shrinkToFit="0" vertical="center" wrapText="1"/>
    </xf>
    <xf borderId="0" fillId="11" fontId="22" numFmtId="0" xfId="0" applyAlignment="1" applyFont="1">
      <alignment readingOrder="0" shrinkToFit="0" vertical="center" wrapText="0"/>
    </xf>
    <xf borderId="0" fillId="11" fontId="29" numFmtId="0" xfId="0" applyAlignment="1" applyFont="1">
      <alignment horizontal="left" readingOrder="0" vertical="top"/>
    </xf>
    <xf borderId="0" fillId="10" fontId="9" numFmtId="0" xfId="0" applyAlignment="1" applyFont="1">
      <alignment readingOrder="0" vertical="center"/>
    </xf>
    <xf borderId="0" fillId="10" fontId="3" numFmtId="0" xfId="0" applyAlignment="1" applyFont="1">
      <alignment horizontal="center" readingOrder="0" vertical="center"/>
    </xf>
    <xf borderId="0" fillId="10" fontId="9" numFmtId="0" xfId="0" applyAlignment="1" applyFont="1">
      <alignment horizontal="center" readingOrder="0" vertical="center"/>
    </xf>
    <xf borderId="0" fillId="10" fontId="9" numFmtId="0" xfId="0" applyAlignment="1" applyFont="1">
      <alignment horizontal="center" readingOrder="0" shrinkToFit="0" vertical="center" wrapText="1"/>
    </xf>
    <xf borderId="0" fillId="10" fontId="22" numFmtId="0" xfId="0" applyAlignment="1" applyFont="1">
      <alignment readingOrder="0" shrinkToFit="0" vertical="center" wrapText="0"/>
    </xf>
    <xf borderId="0" fillId="11" fontId="22" numFmtId="0" xfId="0" applyAlignment="1" applyFont="1">
      <alignment horizontal="center" readingOrder="0" shrinkToFit="0" vertical="center" wrapText="1"/>
    </xf>
    <xf borderId="0" fillId="10" fontId="22" numFmtId="0" xfId="0" applyAlignment="1" applyFont="1">
      <alignment horizontal="center" readingOrder="0" shrinkToFit="0" vertical="center" wrapText="1"/>
    </xf>
    <xf borderId="0" fillId="11" fontId="22" numFmtId="0" xfId="0" applyAlignment="1" applyFont="1">
      <alignment horizontal="center" readingOrder="0" shrinkToFit="0" vertical="center" wrapText="1"/>
    </xf>
    <xf borderId="0" fillId="11" fontId="33" numFmtId="170" xfId="0" applyAlignment="1" applyFont="1" applyNumberFormat="1">
      <alignment horizontal="center" readingOrder="0" shrinkToFit="0" vertical="center" wrapText="0"/>
    </xf>
    <xf borderId="0" fillId="11" fontId="9" numFmtId="0" xfId="0" applyAlignment="1" applyFont="1">
      <alignment horizontal="left" readingOrder="0" shrinkToFit="0" vertical="center" wrapText="1"/>
    </xf>
    <xf borderId="0" fillId="10" fontId="22" numFmtId="0" xfId="0" applyAlignment="1" applyFont="1">
      <alignment horizontal="center" readingOrder="0" shrinkToFit="0" vertical="center" wrapText="1"/>
    </xf>
    <xf borderId="0" fillId="10" fontId="33" numFmtId="170" xfId="0" applyAlignment="1" applyFont="1" applyNumberFormat="1">
      <alignment horizontal="center" readingOrder="0" shrinkToFit="0" vertical="center" wrapText="0"/>
    </xf>
    <xf borderId="0" fillId="10" fontId="9" numFmtId="0" xfId="0" applyAlignment="1" applyFont="1">
      <alignment horizontal="left" readingOrder="0" shrinkToFit="0" vertical="center" wrapText="1"/>
    </xf>
    <xf borderId="0" fillId="10" fontId="9" numFmtId="0" xfId="0" applyAlignment="1" applyFont="1">
      <alignment readingOrder="0" shrinkToFit="0" vertical="center" wrapText="1"/>
    </xf>
    <xf borderId="0" fillId="10" fontId="9" numFmtId="0" xfId="0" applyAlignment="1" applyFont="1">
      <alignment readingOrder="0" shrinkToFit="0" vertical="top" wrapText="1"/>
    </xf>
    <xf borderId="0" fillId="11" fontId="9" numFmtId="0" xfId="0" applyAlignment="1" applyFont="1">
      <alignment readingOrder="0" shrinkToFit="0" vertical="center" wrapText="1"/>
    </xf>
    <xf borderId="0" fillId="11" fontId="9" numFmtId="0" xfId="0" applyAlignment="1" applyFont="1">
      <alignment readingOrder="0" shrinkToFit="0" vertical="top" wrapText="1"/>
    </xf>
    <xf borderId="0" fillId="10" fontId="7" numFmtId="0" xfId="0" applyAlignment="1" applyFont="1">
      <alignment horizontal="center" readingOrder="0" vertical="center"/>
    </xf>
    <xf borderId="0" fillId="10" fontId="27" numFmtId="0" xfId="0" applyAlignment="1" applyFont="1">
      <alignment horizontal="center" vertical="center"/>
    </xf>
    <xf borderId="0" fillId="16" fontId="9" numFmtId="0" xfId="0" applyAlignment="1" applyFill="1" applyFont="1">
      <alignment readingOrder="0" shrinkToFit="0" vertical="center" wrapText="1"/>
    </xf>
    <xf borderId="0" fillId="10" fontId="26" numFmtId="0" xfId="0" applyAlignment="1" applyFont="1">
      <alignment readingOrder="0" vertical="center"/>
    </xf>
    <xf borderId="0" fillId="10" fontId="31" numFmtId="0" xfId="0" applyAlignment="1" applyFont="1">
      <alignment horizontal="center" vertical="center"/>
    </xf>
    <xf borderId="0" fillId="10" fontId="9" numFmtId="167" xfId="0" applyAlignment="1" applyFont="1" applyNumberFormat="1">
      <alignment vertical="center"/>
    </xf>
    <xf borderId="0" fillId="10" fontId="3" numFmtId="0" xfId="0" applyAlignment="1" applyFont="1">
      <alignment horizontal="center" readingOrder="0" textRotation="90" vertical="center"/>
    </xf>
    <xf borderId="0" fillId="10" fontId="18" numFmtId="0" xfId="0" applyAlignment="1" applyFont="1">
      <alignment horizontal="left" readingOrder="0" vertical="center"/>
    </xf>
    <xf borderId="0" fillId="10" fontId="3" numFmtId="3" xfId="0" applyAlignment="1" applyFont="1" applyNumberFormat="1">
      <alignment readingOrder="0" vertical="center"/>
    </xf>
    <xf borderId="0" fillId="10" fontId="3" numFmtId="3" xfId="0" applyAlignment="1" applyFont="1" applyNumberFormat="1">
      <alignment horizontal="center" readingOrder="0" vertical="center"/>
    </xf>
    <xf borderId="2" fillId="7" fontId="34" numFmtId="0" xfId="0" applyAlignment="1" applyBorder="1" applyFont="1">
      <alignment horizontal="center" readingOrder="0" vertical="center"/>
    </xf>
    <xf borderId="0" fillId="10" fontId="3" numFmtId="165" xfId="0" applyAlignment="1" applyFont="1" applyNumberFormat="1">
      <alignment horizontal="center" vertical="center"/>
    </xf>
    <xf borderId="0" fillId="2" fontId="35" numFmtId="165" xfId="0" applyAlignment="1" applyFont="1" applyNumberFormat="1">
      <alignment horizontal="center" vertical="center"/>
    </xf>
    <xf borderId="0" fillId="10" fontId="3" numFmtId="164" xfId="0" applyAlignment="1" applyFont="1" applyNumberFormat="1">
      <alignment vertical="center"/>
    </xf>
    <xf borderId="0" fillId="10" fontId="3" numFmtId="168" xfId="0" applyAlignment="1" applyFont="1" applyNumberFormat="1">
      <alignment vertical="center"/>
    </xf>
    <xf borderId="0" fillId="10" fontId="3" numFmtId="167" xfId="0" applyAlignment="1" applyFont="1" applyNumberFormat="1">
      <alignment horizontal="center" readingOrder="0" vertical="center"/>
    </xf>
    <xf borderId="0" fillId="10" fontId="3" numFmtId="166" xfId="0" applyAlignment="1" applyFont="1" applyNumberFormat="1">
      <alignment readingOrder="0" vertical="center"/>
    </xf>
    <xf borderId="0" fillId="10" fontId="3" numFmtId="169" xfId="0" applyAlignment="1" applyFont="1" applyNumberFormat="1">
      <alignment horizontal="center" readingOrder="0" vertical="center"/>
    </xf>
    <xf borderId="0" fillId="10" fontId="36" numFmtId="0" xfId="0" applyAlignment="1" applyFont="1">
      <alignment horizontal="center" readingOrder="0" vertical="center"/>
    </xf>
    <xf borderId="0" fillId="10" fontId="3" numFmtId="9" xfId="0" applyAlignment="1" applyFont="1" applyNumberFormat="1">
      <alignment horizontal="center" readingOrder="0" shrinkToFit="0" vertical="center" wrapText="1"/>
    </xf>
    <xf borderId="0" fillId="10" fontId="3" numFmtId="0" xfId="0" applyAlignment="1" applyFont="1">
      <alignment horizontal="left" readingOrder="0" vertical="center"/>
    </xf>
    <xf borderId="0" fillId="10" fontId="37" numFmtId="0" xfId="0" applyAlignment="1" applyFont="1">
      <alignment readingOrder="0" vertical="center"/>
    </xf>
    <xf borderId="0" fillId="10" fontId="3" numFmtId="0" xfId="0" applyAlignment="1" applyFont="1">
      <alignment horizontal="left" readingOrder="0" shrinkToFit="0" vertical="center" wrapText="1"/>
    </xf>
    <xf borderId="0" fillId="10" fontId="3" numFmtId="0" xfId="0" applyAlignment="1" applyFont="1">
      <alignment readingOrder="0" shrinkToFit="0" vertical="top" wrapText="1"/>
    </xf>
    <xf borderId="0" fillId="11" fontId="3" numFmtId="0" xfId="0" applyAlignment="1" applyFont="1">
      <alignment horizontal="center" readingOrder="0" textRotation="90" vertical="center"/>
    </xf>
    <xf borderId="0" fillId="11" fontId="18" numFmtId="0" xfId="0" applyAlignment="1" applyFont="1">
      <alignment horizontal="left" readingOrder="0" vertical="center"/>
    </xf>
    <xf borderId="0" fillId="11" fontId="3" numFmtId="3" xfId="0" applyAlignment="1" applyFont="1" applyNumberFormat="1">
      <alignment readingOrder="0" vertical="center"/>
    </xf>
    <xf borderId="0" fillId="11" fontId="3" numFmtId="165" xfId="0" applyAlignment="1" applyFont="1" applyNumberFormat="1">
      <alignment horizontal="center" vertical="center"/>
    </xf>
    <xf borderId="0" fillId="11" fontId="3" numFmtId="164" xfId="0" applyAlignment="1" applyFont="1" applyNumberFormat="1">
      <alignment vertical="center"/>
    </xf>
    <xf borderId="0" fillId="11" fontId="3" numFmtId="168" xfId="0" applyAlignment="1" applyFont="1" applyNumberFormat="1">
      <alignment vertical="center"/>
    </xf>
    <xf borderId="0" fillId="11" fontId="3" numFmtId="167" xfId="0" applyAlignment="1" applyFont="1" applyNumberFormat="1">
      <alignment horizontal="center" readingOrder="0" vertical="center"/>
    </xf>
    <xf borderId="0" fillId="11" fontId="3" numFmtId="166" xfId="0" applyAlignment="1" applyFont="1" applyNumberFormat="1">
      <alignment readingOrder="0" vertical="center"/>
    </xf>
    <xf borderId="0" fillId="11" fontId="3" numFmtId="169" xfId="0" applyAlignment="1" applyFont="1" applyNumberFormat="1">
      <alignment horizontal="center" readingOrder="0" vertical="center"/>
    </xf>
    <xf borderId="0" fillId="11" fontId="36" numFmtId="0" xfId="0" applyAlignment="1" applyFont="1">
      <alignment horizontal="center" readingOrder="0" vertical="center"/>
    </xf>
    <xf borderId="0" fillId="11" fontId="3" numFmtId="9" xfId="0" applyAlignment="1" applyFont="1" applyNumberFormat="1">
      <alignment horizontal="center" readingOrder="0" shrinkToFit="0" vertical="center" wrapText="1"/>
    </xf>
    <xf borderId="0" fillId="11" fontId="3" numFmtId="0" xfId="0" applyAlignment="1" applyFont="1">
      <alignment horizontal="left" readingOrder="0" vertical="center"/>
    </xf>
    <xf borderId="0" fillId="11" fontId="38" numFmtId="0" xfId="0" applyAlignment="1" applyFont="1">
      <alignment readingOrder="0" vertical="center"/>
    </xf>
    <xf borderId="0" fillId="11" fontId="3" numFmtId="0" xfId="0" applyAlignment="1" applyFont="1">
      <alignment readingOrder="0" vertical="center"/>
    </xf>
    <xf borderId="0" fillId="11" fontId="3" numFmtId="0" xfId="0" applyAlignment="1" applyFont="1">
      <alignment horizontal="left" readingOrder="0" shrinkToFit="0" vertical="center" wrapText="1"/>
    </xf>
    <xf borderId="0" fillId="11" fontId="3" numFmtId="0" xfId="0" applyAlignment="1" applyFont="1">
      <alignment readingOrder="0" shrinkToFit="0" vertical="top" wrapText="1"/>
    </xf>
    <xf borderId="0" fillId="10" fontId="39" numFmtId="0" xfId="0" applyAlignment="1" applyFont="1">
      <alignment horizontal="center"/>
    </xf>
    <xf borderId="0" fillId="10" fontId="3" numFmtId="0" xfId="0" applyAlignment="1" applyFont="1">
      <alignment horizontal="center" readingOrder="0" shrinkToFit="0" vertical="center" wrapText="1"/>
    </xf>
    <xf borderId="0" fillId="11" fontId="40" numFmtId="0" xfId="0" applyAlignment="1" applyFont="1">
      <alignment horizontal="center"/>
    </xf>
    <xf borderId="0" fillId="11" fontId="3" numFmtId="0" xfId="0" applyAlignment="1" applyFont="1">
      <alignment horizontal="center" readingOrder="0" shrinkToFit="0" vertical="center" wrapText="1"/>
    </xf>
    <xf borderId="0" fillId="10" fontId="3" numFmtId="0" xfId="0" applyAlignment="1" applyFont="1">
      <alignment readingOrder="0" vertical="center"/>
    </xf>
    <xf borderId="0" fillId="11" fontId="10" numFmtId="0" xfId="0" applyFont="1"/>
    <xf borderId="0" fillId="11" fontId="41" numFmtId="0" xfId="0" applyAlignment="1" applyFont="1">
      <alignment horizontal="left" readingOrder="0" shrinkToFit="0" vertical="center" wrapText="1"/>
    </xf>
    <xf borderId="0" fillId="11" fontId="16" numFmtId="0" xfId="0" applyAlignment="1" applyFont="1">
      <alignment readingOrder="0" shrinkToFit="0" vertical="top" wrapText="1"/>
    </xf>
    <xf borderId="0" fillId="10" fontId="10" numFmtId="0" xfId="0" applyFont="1"/>
    <xf borderId="2" fillId="7" fontId="42" numFmtId="0" xfId="0" applyAlignment="1" applyBorder="1" applyFont="1">
      <alignment horizontal="center" readingOrder="0" vertical="center"/>
    </xf>
    <xf borderId="0" fillId="10" fontId="7" numFmtId="165" xfId="0" applyAlignment="1" applyFont="1" applyNumberFormat="1">
      <alignment horizontal="center" vertical="center"/>
    </xf>
    <xf borderId="0" fillId="2" fontId="2" numFmtId="165" xfId="0" applyAlignment="1" applyFont="1" applyNumberFormat="1">
      <alignment horizontal="center" vertical="center"/>
    </xf>
    <xf borderId="0" fillId="10" fontId="9" numFmtId="0" xfId="0" applyAlignment="1" applyFont="1">
      <alignment horizontal="left" readingOrder="0" vertical="center"/>
    </xf>
    <xf borderId="0" fillId="11" fontId="9" numFmtId="164" xfId="0" applyAlignment="1" applyFont="1" applyNumberFormat="1">
      <alignment readingOrder="0" vertical="center"/>
    </xf>
    <xf borderId="0" fillId="11" fontId="19" numFmtId="0" xfId="0" applyAlignment="1" applyFont="1">
      <alignment horizontal="left" readingOrder="0" shrinkToFit="0" vertical="center" wrapText="1"/>
    </xf>
    <xf borderId="0" fillId="11" fontId="9" numFmtId="0" xfId="0" applyAlignment="1" applyFont="1">
      <alignment horizontal="left" readingOrder="0" shrinkToFit="0" vertical="center" wrapText="1"/>
    </xf>
    <xf borderId="0" fillId="10" fontId="43" numFmtId="0" xfId="0" applyAlignment="1" applyFont="1">
      <alignment horizontal="left" readingOrder="0" shrinkToFit="0" vertical="center" wrapText="1"/>
    </xf>
    <xf borderId="0" fillId="11" fontId="44" numFmtId="0" xfId="0" applyAlignment="1" applyFont="1">
      <alignment horizontal="center" readingOrder="0" vertical="center"/>
    </xf>
    <xf borderId="0" fillId="11" fontId="3" numFmtId="170" xfId="0" applyAlignment="1" applyFont="1" applyNumberFormat="1">
      <alignment horizontal="center" readingOrder="0" vertical="center"/>
    </xf>
    <xf borderId="0" fillId="11" fontId="45" numFmtId="0" xfId="0" applyAlignment="1" applyFont="1">
      <alignment readingOrder="0" vertical="center"/>
    </xf>
    <xf borderId="0" fillId="11" fontId="46" numFmtId="0" xfId="0" applyAlignment="1" applyFont="1">
      <alignment readingOrder="0" shrinkToFit="0" vertical="center" wrapText="1"/>
    </xf>
    <xf borderId="0" fillId="10" fontId="19" numFmtId="0" xfId="0" applyAlignment="1" applyFont="1">
      <alignment horizontal="left" readingOrder="0" vertical="center"/>
    </xf>
    <xf borderId="0" fillId="10" fontId="3" numFmtId="0" xfId="0" applyAlignment="1" applyFont="1">
      <alignment readingOrder="0" shrinkToFit="0" vertical="center" wrapText="1"/>
    </xf>
    <xf borderId="0" fillId="10" fontId="44" numFmtId="0" xfId="0" applyAlignment="1" applyFont="1">
      <alignment horizontal="center" readingOrder="0" vertical="center"/>
    </xf>
    <xf borderId="0" fillId="10" fontId="9" numFmtId="0" xfId="0" applyAlignment="1" applyFont="1">
      <alignment vertical="center"/>
    </xf>
    <xf borderId="0" fillId="2" fontId="9" numFmtId="164" xfId="0" applyAlignment="1" applyFont="1" applyNumberFormat="1">
      <alignment vertical="center"/>
    </xf>
    <xf borderId="0" fillId="10" fontId="47" numFmtId="170" xfId="0" applyAlignment="1" applyFont="1" applyNumberFormat="1">
      <alignment horizontal="center" readingOrder="0" shrinkToFit="0" vertical="center" wrapText="0"/>
    </xf>
    <xf borderId="0" fillId="10" fontId="3" numFmtId="0" xfId="0" applyAlignment="1" applyFont="1">
      <alignment horizontal="center" readingOrder="0" shrinkToFit="0" vertical="center" wrapText="1"/>
    </xf>
    <xf borderId="0" fillId="10" fontId="3" numFmtId="49" xfId="0" applyAlignment="1" applyFont="1" applyNumberFormat="1">
      <alignment horizontal="left" readingOrder="0" vertical="center"/>
    </xf>
    <xf borderId="0" fillId="10" fontId="26" numFmtId="0" xfId="0" applyAlignment="1" applyFont="1">
      <alignment readingOrder="0" vertical="center"/>
    </xf>
  </cellXfs>
  <cellStyles count="1">
    <cellStyle xfId="0" name="Normal" builtinId="0"/>
  </cellStyles>
  <dxfs count="3">
    <dxf>
      <font>
        <b/>
        <color rgb="FF3C78D8"/>
      </font>
      <fill>
        <patternFill patternType="solid">
          <fgColor rgb="FFCFE2F3"/>
          <bgColor rgb="FFCFE2F3"/>
        </patternFill>
      </fill>
      <border/>
    </dxf>
    <dxf>
      <font>
        <color rgb="FF980000"/>
      </font>
      <fill>
        <patternFill patternType="solid">
          <fgColor rgb="FFFCE5CD"/>
          <bgColor rgb="FFFCE5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40" Type="http://schemas.openxmlformats.org/officeDocument/2006/relationships/image" Target="../media/image33.gif"/><Relationship Id="rId42" Type="http://schemas.openxmlformats.org/officeDocument/2006/relationships/image" Target="../media/image35.gif"/><Relationship Id="rId41" Type="http://schemas.openxmlformats.org/officeDocument/2006/relationships/image" Target="../media/image31.gif"/><Relationship Id="rId44" Type="http://schemas.openxmlformats.org/officeDocument/2006/relationships/image" Target="../media/image44.jpg"/><Relationship Id="rId43" Type="http://schemas.openxmlformats.org/officeDocument/2006/relationships/image" Target="../media/image46.jpg"/><Relationship Id="rId46" Type="http://schemas.openxmlformats.org/officeDocument/2006/relationships/image" Target="../media/image38.gif"/><Relationship Id="rId45" Type="http://schemas.openxmlformats.org/officeDocument/2006/relationships/image" Target="../media/image34.jpg"/><Relationship Id="rId1" Type="http://schemas.openxmlformats.org/officeDocument/2006/relationships/image" Target="../media/image16.png"/><Relationship Id="rId2" Type="http://schemas.openxmlformats.org/officeDocument/2006/relationships/image" Target="../media/image1.gif"/><Relationship Id="rId3" Type="http://schemas.openxmlformats.org/officeDocument/2006/relationships/image" Target="../media/image27.jpg"/><Relationship Id="rId4" Type="http://schemas.openxmlformats.org/officeDocument/2006/relationships/image" Target="../media/image24.jpg"/><Relationship Id="rId9" Type="http://schemas.openxmlformats.org/officeDocument/2006/relationships/image" Target="../media/image47.jpg"/><Relationship Id="rId48" Type="http://schemas.openxmlformats.org/officeDocument/2006/relationships/image" Target="../media/image43.jpg"/><Relationship Id="rId47" Type="http://schemas.openxmlformats.org/officeDocument/2006/relationships/image" Target="../media/image37.gif"/><Relationship Id="rId49" Type="http://schemas.openxmlformats.org/officeDocument/2006/relationships/image" Target="../media/image36.gif"/><Relationship Id="rId5" Type="http://schemas.openxmlformats.org/officeDocument/2006/relationships/image" Target="../media/image7.gif"/><Relationship Id="rId6" Type="http://schemas.openxmlformats.org/officeDocument/2006/relationships/image" Target="../media/image40.jpg"/><Relationship Id="rId7" Type="http://schemas.openxmlformats.org/officeDocument/2006/relationships/image" Target="../media/image25.jpg"/><Relationship Id="rId8" Type="http://schemas.openxmlformats.org/officeDocument/2006/relationships/image" Target="../media/image22.jpg"/><Relationship Id="rId31" Type="http://schemas.openxmlformats.org/officeDocument/2006/relationships/image" Target="../media/image20.png"/><Relationship Id="rId30" Type="http://schemas.openxmlformats.org/officeDocument/2006/relationships/image" Target="../media/image48.png"/><Relationship Id="rId33" Type="http://schemas.openxmlformats.org/officeDocument/2006/relationships/image" Target="../media/image29.jpg"/><Relationship Id="rId32" Type="http://schemas.openxmlformats.org/officeDocument/2006/relationships/image" Target="../media/image28.jpg"/><Relationship Id="rId35" Type="http://schemas.openxmlformats.org/officeDocument/2006/relationships/image" Target="../media/image39.jpg"/><Relationship Id="rId34" Type="http://schemas.openxmlformats.org/officeDocument/2006/relationships/image" Target="../media/image18.jpg"/><Relationship Id="rId37" Type="http://schemas.openxmlformats.org/officeDocument/2006/relationships/image" Target="../media/image49.jpg"/><Relationship Id="rId36" Type="http://schemas.openxmlformats.org/officeDocument/2006/relationships/image" Target="../media/image42.jpg"/><Relationship Id="rId39" Type="http://schemas.openxmlformats.org/officeDocument/2006/relationships/image" Target="../media/image32.png"/><Relationship Id="rId38" Type="http://schemas.openxmlformats.org/officeDocument/2006/relationships/image" Target="../media/image41.png"/><Relationship Id="rId20" Type="http://schemas.openxmlformats.org/officeDocument/2006/relationships/image" Target="../media/image2.png"/><Relationship Id="rId22" Type="http://schemas.openxmlformats.org/officeDocument/2006/relationships/image" Target="../media/image12.png"/><Relationship Id="rId21" Type="http://schemas.openxmlformats.org/officeDocument/2006/relationships/image" Target="../media/image15.png"/><Relationship Id="rId24" Type="http://schemas.openxmlformats.org/officeDocument/2006/relationships/image" Target="../media/image17.png"/><Relationship Id="rId23" Type="http://schemas.openxmlformats.org/officeDocument/2006/relationships/image" Target="../media/image3.jpg"/><Relationship Id="rId26" Type="http://schemas.openxmlformats.org/officeDocument/2006/relationships/image" Target="../media/image21.png"/><Relationship Id="rId25" Type="http://schemas.openxmlformats.org/officeDocument/2006/relationships/image" Target="../media/image30.png"/><Relationship Id="rId28" Type="http://schemas.openxmlformats.org/officeDocument/2006/relationships/image" Target="../media/image19.png"/><Relationship Id="rId27" Type="http://schemas.openxmlformats.org/officeDocument/2006/relationships/image" Target="../media/image23.png"/><Relationship Id="rId29" Type="http://schemas.openxmlformats.org/officeDocument/2006/relationships/image" Target="../media/image45.png"/><Relationship Id="rId11" Type="http://schemas.openxmlformats.org/officeDocument/2006/relationships/image" Target="../media/image9.png"/><Relationship Id="rId10" Type="http://schemas.openxmlformats.org/officeDocument/2006/relationships/image" Target="../media/image10.gif"/><Relationship Id="rId13" Type="http://schemas.openxmlformats.org/officeDocument/2006/relationships/image" Target="../media/image14.jpg"/><Relationship Id="rId12" Type="http://schemas.openxmlformats.org/officeDocument/2006/relationships/image" Target="../media/image11.png"/><Relationship Id="rId15" Type="http://schemas.openxmlformats.org/officeDocument/2006/relationships/image" Target="../media/image4.png"/><Relationship Id="rId14" Type="http://schemas.openxmlformats.org/officeDocument/2006/relationships/image" Target="../media/image13.png"/><Relationship Id="rId17" Type="http://schemas.openxmlformats.org/officeDocument/2006/relationships/image" Target="../media/image8.png"/><Relationship Id="rId16" Type="http://schemas.openxmlformats.org/officeDocument/2006/relationships/image" Target="../media/image5.png"/><Relationship Id="rId19" Type="http://schemas.openxmlformats.org/officeDocument/2006/relationships/image" Target="../media/image26.jpg"/><Relationship Id="rId18" Type="http://schemas.openxmlformats.org/officeDocument/2006/relationships/image" Target="../media/image6.jpg"/></Relationships>
</file>

<file path=xl/drawings/_rels/drawing2.xml.rels><?xml version="1.0" encoding="UTF-8" standalone="yes"?><Relationships xmlns="http://schemas.openxmlformats.org/package/2006/relationships"><Relationship Id="rId40" Type="http://schemas.openxmlformats.org/officeDocument/2006/relationships/image" Target="../media/image33.gif"/><Relationship Id="rId42" Type="http://schemas.openxmlformats.org/officeDocument/2006/relationships/image" Target="../media/image35.gif"/><Relationship Id="rId41" Type="http://schemas.openxmlformats.org/officeDocument/2006/relationships/image" Target="../media/image31.gif"/><Relationship Id="rId44" Type="http://schemas.openxmlformats.org/officeDocument/2006/relationships/image" Target="../media/image44.jpg"/><Relationship Id="rId43" Type="http://schemas.openxmlformats.org/officeDocument/2006/relationships/image" Target="../media/image46.jpg"/><Relationship Id="rId46" Type="http://schemas.openxmlformats.org/officeDocument/2006/relationships/image" Target="../media/image38.gif"/><Relationship Id="rId45" Type="http://schemas.openxmlformats.org/officeDocument/2006/relationships/image" Target="../media/image34.jpg"/><Relationship Id="rId1" Type="http://schemas.openxmlformats.org/officeDocument/2006/relationships/image" Target="../media/image16.png"/><Relationship Id="rId2" Type="http://schemas.openxmlformats.org/officeDocument/2006/relationships/image" Target="../media/image1.gif"/><Relationship Id="rId3" Type="http://schemas.openxmlformats.org/officeDocument/2006/relationships/image" Target="../media/image27.jpg"/><Relationship Id="rId4" Type="http://schemas.openxmlformats.org/officeDocument/2006/relationships/image" Target="../media/image24.jpg"/><Relationship Id="rId9" Type="http://schemas.openxmlformats.org/officeDocument/2006/relationships/image" Target="../media/image47.jpg"/><Relationship Id="rId48" Type="http://schemas.openxmlformats.org/officeDocument/2006/relationships/image" Target="../media/image43.jpg"/><Relationship Id="rId47" Type="http://schemas.openxmlformats.org/officeDocument/2006/relationships/image" Target="../media/image37.gif"/><Relationship Id="rId49" Type="http://schemas.openxmlformats.org/officeDocument/2006/relationships/image" Target="../media/image36.gif"/><Relationship Id="rId5" Type="http://schemas.openxmlformats.org/officeDocument/2006/relationships/image" Target="../media/image7.gif"/><Relationship Id="rId6" Type="http://schemas.openxmlformats.org/officeDocument/2006/relationships/image" Target="../media/image40.jpg"/><Relationship Id="rId7" Type="http://schemas.openxmlformats.org/officeDocument/2006/relationships/image" Target="../media/image25.jpg"/><Relationship Id="rId8" Type="http://schemas.openxmlformats.org/officeDocument/2006/relationships/image" Target="../media/image22.jpg"/><Relationship Id="rId31" Type="http://schemas.openxmlformats.org/officeDocument/2006/relationships/image" Target="../media/image20.png"/><Relationship Id="rId30" Type="http://schemas.openxmlformats.org/officeDocument/2006/relationships/image" Target="../media/image48.png"/><Relationship Id="rId33" Type="http://schemas.openxmlformats.org/officeDocument/2006/relationships/image" Target="../media/image29.jpg"/><Relationship Id="rId32" Type="http://schemas.openxmlformats.org/officeDocument/2006/relationships/image" Target="../media/image28.jpg"/><Relationship Id="rId35" Type="http://schemas.openxmlformats.org/officeDocument/2006/relationships/image" Target="../media/image39.jpg"/><Relationship Id="rId34" Type="http://schemas.openxmlformats.org/officeDocument/2006/relationships/image" Target="../media/image18.jpg"/><Relationship Id="rId37" Type="http://schemas.openxmlformats.org/officeDocument/2006/relationships/image" Target="../media/image49.jpg"/><Relationship Id="rId36" Type="http://schemas.openxmlformats.org/officeDocument/2006/relationships/image" Target="../media/image42.jpg"/><Relationship Id="rId39" Type="http://schemas.openxmlformats.org/officeDocument/2006/relationships/image" Target="../media/image32.png"/><Relationship Id="rId38" Type="http://schemas.openxmlformats.org/officeDocument/2006/relationships/image" Target="../media/image41.png"/><Relationship Id="rId20" Type="http://schemas.openxmlformats.org/officeDocument/2006/relationships/image" Target="../media/image2.png"/><Relationship Id="rId22" Type="http://schemas.openxmlformats.org/officeDocument/2006/relationships/image" Target="../media/image12.png"/><Relationship Id="rId21" Type="http://schemas.openxmlformats.org/officeDocument/2006/relationships/image" Target="../media/image15.png"/><Relationship Id="rId24" Type="http://schemas.openxmlformats.org/officeDocument/2006/relationships/image" Target="../media/image17.png"/><Relationship Id="rId23" Type="http://schemas.openxmlformats.org/officeDocument/2006/relationships/image" Target="../media/image3.jpg"/><Relationship Id="rId26" Type="http://schemas.openxmlformats.org/officeDocument/2006/relationships/image" Target="../media/image21.png"/><Relationship Id="rId25" Type="http://schemas.openxmlformats.org/officeDocument/2006/relationships/image" Target="../media/image30.png"/><Relationship Id="rId28" Type="http://schemas.openxmlformats.org/officeDocument/2006/relationships/image" Target="../media/image19.png"/><Relationship Id="rId27" Type="http://schemas.openxmlformats.org/officeDocument/2006/relationships/image" Target="../media/image23.png"/><Relationship Id="rId29" Type="http://schemas.openxmlformats.org/officeDocument/2006/relationships/image" Target="../media/image45.png"/><Relationship Id="rId11" Type="http://schemas.openxmlformats.org/officeDocument/2006/relationships/image" Target="../media/image9.png"/><Relationship Id="rId10" Type="http://schemas.openxmlformats.org/officeDocument/2006/relationships/image" Target="../media/image10.gif"/><Relationship Id="rId13" Type="http://schemas.openxmlformats.org/officeDocument/2006/relationships/image" Target="../media/image14.jpg"/><Relationship Id="rId12" Type="http://schemas.openxmlformats.org/officeDocument/2006/relationships/image" Target="../media/image11.png"/><Relationship Id="rId15" Type="http://schemas.openxmlformats.org/officeDocument/2006/relationships/image" Target="../media/image4.png"/><Relationship Id="rId14" Type="http://schemas.openxmlformats.org/officeDocument/2006/relationships/image" Target="../media/image13.png"/><Relationship Id="rId17" Type="http://schemas.openxmlformats.org/officeDocument/2006/relationships/image" Target="../media/image8.png"/><Relationship Id="rId16" Type="http://schemas.openxmlformats.org/officeDocument/2006/relationships/image" Target="../media/image5.png"/><Relationship Id="rId19" Type="http://schemas.openxmlformats.org/officeDocument/2006/relationships/image" Target="../media/image26.jpg"/><Relationship Id="rId18"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0975" cy="571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6</xdr:row>
      <xdr:rowOff>0</xdr:rowOff>
    </xdr:from>
    <xdr:ext cx="752475" cy="752475"/>
    <xdr:pic>
      <xdr:nvPicPr>
        <xdr:cNvPr id="0" name="image1.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xdr:row>
      <xdr:rowOff>0</xdr:rowOff>
    </xdr:from>
    <xdr:ext cx="723900" cy="752475"/>
    <xdr:pic>
      <xdr:nvPicPr>
        <xdr:cNvPr id="0" name="image27.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8</xdr:row>
      <xdr:rowOff>0</xdr:rowOff>
    </xdr:from>
    <xdr:ext cx="561975" cy="561975"/>
    <xdr:pic>
      <xdr:nvPicPr>
        <xdr:cNvPr id="0" name="image24.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9</xdr:row>
      <xdr:rowOff>0</xdr:rowOff>
    </xdr:from>
    <xdr:ext cx="752475" cy="752475"/>
    <xdr:pic>
      <xdr:nvPicPr>
        <xdr:cNvPr id="0" name="image7.gif"/>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10</xdr:row>
      <xdr:rowOff>0</xdr:rowOff>
    </xdr:from>
    <xdr:ext cx="476250" cy="476250"/>
    <xdr:pic>
      <xdr:nvPicPr>
        <xdr:cNvPr id="0" name="image40.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11</xdr:row>
      <xdr:rowOff>0</xdr:rowOff>
    </xdr:from>
    <xdr:ext cx="428625" cy="476250"/>
    <xdr:pic>
      <xdr:nvPicPr>
        <xdr:cNvPr id="0" name="image25.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495300" cy="552450"/>
    <xdr:pic>
      <xdr:nvPicPr>
        <xdr:cNvPr id="0" name="image22.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895350" cy="895350"/>
    <xdr:pic>
      <xdr:nvPicPr>
        <xdr:cNvPr id="0" name="image47.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828675" cy="828675"/>
    <xdr:pic>
      <xdr:nvPicPr>
        <xdr:cNvPr id="0" name="image10.gif"/>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381000" cy="571500"/>
    <xdr:pic>
      <xdr:nvPicPr>
        <xdr:cNvPr id="0" name="image9.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504825" cy="723900"/>
    <xdr:pic>
      <xdr:nvPicPr>
        <xdr:cNvPr id="0" name="image11.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828675" cy="685800"/>
    <xdr:pic>
      <xdr:nvPicPr>
        <xdr:cNvPr id="0" name="image14.jp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809625" cy="685800"/>
    <xdr:pic>
      <xdr:nvPicPr>
        <xdr:cNvPr id="0" name="image13.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19</xdr:row>
      <xdr:rowOff>0</xdr:rowOff>
    </xdr:from>
    <xdr:ext cx="733425" cy="685800"/>
    <xdr:pic>
      <xdr:nvPicPr>
        <xdr:cNvPr id="0" name="image4.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20</xdr:row>
      <xdr:rowOff>0</xdr:rowOff>
    </xdr:from>
    <xdr:ext cx="581025" cy="514350"/>
    <xdr:pic>
      <xdr:nvPicPr>
        <xdr:cNvPr id="0" name="image5.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685800" cy="685800"/>
    <xdr:pic>
      <xdr:nvPicPr>
        <xdr:cNvPr id="0" name="image8.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22</xdr:row>
      <xdr:rowOff>0</xdr:rowOff>
    </xdr:from>
    <xdr:ext cx="781050" cy="685800"/>
    <xdr:pic>
      <xdr:nvPicPr>
        <xdr:cNvPr id="0" name="image6.jp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23</xdr:row>
      <xdr:rowOff>0</xdr:rowOff>
    </xdr:from>
    <xdr:ext cx="685800" cy="685800"/>
    <xdr:pic>
      <xdr:nvPicPr>
        <xdr:cNvPr id="0" name="image26.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24</xdr:row>
      <xdr:rowOff>0</xdr:rowOff>
    </xdr:from>
    <xdr:ext cx="781050" cy="685800"/>
    <xdr:pic>
      <xdr:nvPicPr>
        <xdr:cNvPr id="0" name="image2.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25</xdr:row>
      <xdr:rowOff>0</xdr:rowOff>
    </xdr:from>
    <xdr:ext cx="371475" cy="571500"/>
    <xdr:pic>
      <xdr:nvPicPr>
        <xdr:cNvPr id="0" name="image15.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26</xdr:row>
      <xdr:rowOff>0</xdr:rowOff>
    </xdr:from>
    <xdr:ext cx="485775" cy="571500"/>
    <xdr:pic>
      <xdr:nvPicPr>
        <xdr:cNvPr id="0" name="image12.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27</xdr:row>
      <xdr:rowOff>0</xdr:rowOff>
    </xdr:from>
    <xdr:ext cx="428625" cy="542925"/>
    <xdr:pic>
      <xdr:nvPicPr>
        <xdr:cNvPr id="0" name="image3.jp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28</xdr:row>
      <xdr:rowOff>0</xdr:rowOff>
    </xdr:from>
    <xdr:ext cx="561975" cy="571500"/>
    <xdr:pic>
      <xdr:nvPicPr>
        <xdr:cNvPr id="0" name="image17.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457200" cy="571500"/>
    <xdr:pic>
      <xdr:nvPicPr>
        <xdr:cNvPr id="0" name="image30.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30</xdr:row>
      <xdr:rowOff>0</xdr:rowOff>
    </xdr:from>
    <xdr:ext cx="419100" cy="571500"/>
    <xdr:pic>
      <xdr:nvPicPr>
        <xdr:cNvPr id="0" name="image2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31</xdr:row>
      <xdr:rowOff>0</xdr:rowOff>
    </xdr:from>
    <xdr:ext cx="723900" cy="723900"/>
    <xdr:pic>
      <xdr:nvPicPr>
        <xdr:cNvPr id="0" name="image23.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32</xdr:row>
      <xdr:rowOff>0</xdr:rowOff>
    </xdr:from>
    <xdr:ext cx="723900" cy="723900"/>
    <xdr:pic>
      <xdr:nvPicPr>
        <xdr:cNvPr id="0" name="image1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34</xdr:row>
      <xdr:rowOff>0</xdr:rowOff>
    </xdr:from>
    <xdr:ext cx="466725" cy="457200"/>
    <xdr:pic>
      <xdr:nvPicPr>
        <xdr:cNvPr id="0" name="image45.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35</xdr:row>
      <xdr:rowOff>0</xdr:rowOff>
    </xdr:from>
    <xdr:ext cx="447675" cy="457200"/>
    <xdr:pic>
      <xdr:nvPicPr>
        <xdr:cNvPr id="0" name="image48.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457200" cy="457200"/>
    <xdr:pic>
      <xdr:nvPicPr>
        <xdr:cNvPr id="0" name="image20.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37</xdr:row>
      <xdr:rowOff>0</xdr:rowOff>
    </xdr:from>
    <xdr:ext cx="400050" cy="457200"/>
    <xdr:pic>
      <xdr:nvPicPr>
        <xdr:cNvPr id="0" name="image28.jp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39</xdr:row>
      <xdr:rowOff>0</xdr:rowOff>
    </xdr:from>
    <xdr:ext cx="466725" cy="723900"/>
    <xdr:pic>
      <xdr:nvPicPr>
        <xdr:cNvPr id="0" name="image29.jp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41</xdr:row>
      <xdr:rowOff>0</xdr:rowOff>
    </xdr:from>
    <xdr:ext cx="847725" cy="876300"/>
    <xdr:pic>
      <xdr:nvPicPr>
        <xdr:cNvPr id="0" name="image18.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43</xdr:row>
      <xdr:rowOff>0</xdr:rowOff>
    </xdr:from>
    <xdr:ext cx="647700" cy="647700"/>
    <xdr:pic>
      <xdr:nvPicPr>
        <xdr:cNvPr id="0" name="image39.jp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86</xdr:row>
      <xdr:rowOff>0</xdr:rowOff>
    </xdr:from>
    <xdr:ext cx="447675" cy="476250"/>
    <xdr:pic>
      <xdr:nvPicPr>
        <xdr:cNvPr id="0" name="image42.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87</xdr:row>
      <xdr:rowOff>0</xdr:rowOff>
    </xdr:from>
    <xdr:ext cx="561975" cy="561975"/>
    <xdr:pic>
      <xdr:nvPicPr>
        <xdr:cNvPr id="0" name="image49.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88</xdr:row>
      <xdr:rowOff>0</xdr:rowOff>
    </xdr:from>
    <xdr:ext cx="685800" cy="685800"/>
    <xdr:pic>
      <xdr:nvPicPr>
        <xdr:cNvPr id="0" name="image41.png" title="Image"/>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89</xdr:row>
      <xdr:rowOff>0</xdr:rowOff>
    </xdr:from>
    <xdr:ext cx="723900" cy="723900"/>
    <xdr:pic>
      <xdr:nvPicPr>
        <xdr:cNvPr id="0" name="image32.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90</xdr:row>
      <xdr:rowOff>0</xdr:rowOff>
    </xdr:from>
    <xdr:ext cx="504825" cy="504825"/>
    <xdr:pic>
      <xdr:nvPicPr>
        <xdr:cNvPr id="0" name="image33.gif"/>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91</xdr:row>
      <xdr:rowOff>0</xdr:rowOff>
    </xdr:from>
    <xdr:ext cx="466725" cy="466725"/>
    <xdr:pic>
      <xdr:nvPicPr>
        <xdr:cNvPr id="0" name="image31.gif"/>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92</xdr:row>
      <xdr:rowOff>0</xdr:rowOff>
    </xdr:from>
    <xdr:ext cx="466725" cy="466725"/>
    <xdr:pic>
      <xdr:nvPicPr>
        <xdr:cNvPr id="0" name="image35.gif"/>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93</xdr:row>
      <xdr:rowOff>0</xdr:rowOff>
    </xdr:from>
    <xdr:ext cx="466725" cy="466725"/>
    <xdr:pic>
      <xdr:nvPicPr>
        <xdr:cNvPr id="0" name="image46.jp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94</xdr:row>
      <xdr:rowOff>0</xdr:rowOff>
    </xdr:from>
    <xdr:ext cx="466725" cy="466725"/>
    <xdr:pic>
      <xdr:nvPicPr>
        <xdr:cNvPr id="0" name="image44.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0</xdr:colOff>
      <xdr:row>95</xdr:row>
      <xdr:rowOff>0</xdr:rowOff>
    </xdr:from>
    <xdr:ext cx="466725" cy="466725"/>
    <xdr:pic>
      <xdr:nvPicPr>
        <xdr:cNvPr id="0" name="image34.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0</xdr:colOff>
      <xdr:row>96</xdr:row>
      <xdr:rowOff>0</xdr:rowOff>
    </xdr:from>
    <xdr:ext cx="466725" cy="466725"/>
    <xdr:pic>
      <xdr:nvPicPr>
        <xdr:cNvPr id="0" name="image38.gif"/>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0</xdr:colOff>
      <xdr:row>97</xdr:row>
      <xdr:rowOff>0</xdr:rowOff>
    </xdr:from>
    <xdr:ext cx="466725" cy="466725"/>
    <xdr:pic>
      <xdr:nvPicPr>
        <xdr:cNvPr id="0" name="image37.gif"/>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0</xdr:colOff>
      <xdr:row>98</xdr:row>
      <xdr:rowOff>0</xdr:rowOff>
    </xdr:from>
    <xdr:ext cx="457200" cy="457200"/>
    <xdr:pic>
      <xdr:nvPicPr>
        <xdr:cNvPr id="0" name="image43.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0</xdr:colOff>
      <xdr:row>99</xdr:row>
      <xdr:rowOff>0</xdr:rowOff>
    </xdr:from>
    <xdr:ext cx="466725" cy="466725"/>
    <xdr:pic>
      <xdr:nvPicPr>
        <xdr:cNvPr id="0" name="image36.gif"/>
        <xdr:cNvPicPr preferRelativeResize="0"/>
      </xdr:nvPicPr>
      <xdr:blipFill>
        <a:blip cstate="print" r:embed="rId49"/>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0975" cy="571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6</xdr:row>
      <xdr:rowOff>0</xdr:rowOff>
    </xdr:from>
    <xdr:ext cx="752475" cy="752475"/>
    <xdr:pic>
      <xdr:nvPicPr>
        <xdr:cNvPr id="0" name="image1.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xdr:row>
      <xdr:rowOff>0</xdr:rowOff>
    </xdr:from>
    <xdr:ext cx="723900" cy="752475"/>
    <xdr:pic>
      <xdr:nvPicPr>
        <xdr:cNvPr id="0" name="image27.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8</xdr:row>
      <xdr:rowOff>0</xdr:rowOff>
    </xdr:from>
    <xdr:ext cx="561975" cy="561975"/>
    <xdr:pic>
      <xdr:nvPicPr>
        <xdr:cNvPr id="0" name="image24.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9</xdr:row>
      <xdr:rowOff>0</xdr:rowOff>
    </xdr:from>
    <xdr:ext cx="752475" cy="752475"/>
    <xdr:pic>
      <xdr:nvPicPr>
        <xdr:cNvPr id="0" name="image7.gif"/>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10</xdr:row>
      <xdr:rowOff>0</xdr:rowOff>
    </xdr:from>
    <xdr:ext cx="476250" cy="476250"/>
    <xdr:pic>
      <xdr:nvPicPr>
        <xdr:cNvPr id="0" name="image40.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11</xdr:row>
      <xdr:rowOff>0</xdr:rowOff>
    </xdr:from>
    <xdr:ext cx="428625" cy="476250"/>
    <xdr:pic>
      <xdr:nvPicPr>
        <xdr:cNvPr id="0" name="image25.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495300" cy="552450"/>
    <xdr:pic>
      <xdr:nvPicPr>
        <xdr:cNvPr id="0" name="image22.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895350" cy="895350"/>
    <xdr:pic>
      <xdr:nvPicPr>
        <xdr:cNvPr id="0" name="image47.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828675" cy="828675"/>
    <xdr:pic>
      <xdr:nvPicPr>
        <xdr:cNvPr id="0" name="image10.gif"/>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381000" cy="571500"/>
    <xdr:pic>
      <xdr:nvPicPr>
        <xdr:cNvPr id="0" name="image9.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504825" cy="723900"/>
    <xdr:pic>
      <xdr:nvPicPr>
        <xdr:cNvPr id="0" name="image11.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828675" cy="685800"/>
    <xdr:pic>
      <xdr:nvPicPr>
        <xdr:cNvPr id="0" name="image14.jp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809625" cy="685800"/>
    <xdr:pic>
      <xdr:nvPicPr>
        <xdr:cNvPr id="0" name="image13.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19</xdr:row>
      <xdr:rowOff>0</xdr:rowOff>
    </xdr:from>
    <xdr:ext cx="733425" cy="685800"/>
    <xdr:pic>
      <xdr:nvPicPr>
        <xdr:cNvPr id="0" name="image4.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20</xdr:row>
      <xdr:rowOff>0</xdr:rowOff>
    </xdr:from>
    <xdr:ext cx="581025" cy="514350"/>
    <xdr:pic>
      <xdr:nvPicPr>
        <xdr:cNvPr id="0" name="image5.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685800" cy="685800"/>
    <xdr:pic>
      <xdr:nvPicPr>
        <xdr:cNvPr id="0" name="image8.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22</xdr:row>
      <xdr:rowOff>0</xdr:rowOff>
    </xdr:from>
    <xdr:ext cx="781050" cy="685800"/>
    <xdr:pic>
      <xdr:nvPicPr>
        <xdr:cNvPr id="0" name="image6.jp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23</xdr:row>
      <xdr:rowOff>0</xdr:rowOff>
    </xdr:from>
    <xdr:ext cx="685800" cy="685800"/>
    <xdr:pic>
      <xdr:nvPicPr>
        <xdr:cNvPr id="0" name="image26.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24</xdr:row>
      <xdr:rowOff>0</xdr:rowOff>
    </xdr:from>
    <xdr:ext cx="781050" cy="685800"/>
    <xdr:pic>
      <xdr:nvPicPr>
        <xdr:cNvPr id="0" name="image2.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25</xdr:row>
      <xdr:rowOff>0</xdr:rowOff>
    </xdr:from>
    <xdr:ext cx="371475" cy="571500"/>
    <xdr:pic>
      <xdr:nvPicPr>
        <xdr:cNvPr id="0" name="image15.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26</xdr:row>
      <xdr:rowOff>0</xdr:rowOff>
    </xdr:from>
    <xdr:ext cx="485775" cy="571500"/>
    <xdr:pic>
      <xdr:nvPicPr>
        <xdr:cNvPr id="0" name="image12.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27</xdr:row>
      <xdr:rowOff>0</xdr:rowOff>
    </xdr:from>
    <xdr:ext cx="428625" cy="542925"/>
    <xdr:pic>
      <xdr:nvPicPr>
        <xdr:cNvPr id="0" name="image3.jp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28</xdr:row>
      <xdr:rowOff>0</xdr:rowOff>
    </xdr:from>
    <xdr:ext cx="561975" cy="571500"/>
    <xdr:pic>
      <xdr:nvPicPr>
        <xdr:cNvPr id="0" name="image17.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457200" cy="571500"/>
    <xdr:pic>
      <xdr:nvPicPr>
        <xdr:cNvPr id="0" name="image30.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30</xdr:row>
      <xdr:rowOff>0</xdr:rowOff>
    </xdr:from>
    <xdr:ext cx="419100" cy="571500"/>
    <xdr:pic>
      <xdr:nvPicPr>
        <xdr:cNvPr id="0" name="image2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31</xdr:row>
      <xdr:rowOff>0</xdr:rowOff>
    </xdr:from>
    <xdr:ext cx="723900" cy="723900"/>
    <xdr:pic>
      <xdr:nvPicPr>
        <xdr:cNvPr id="0" name="image23.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32</xdr:row>
      <xdr:rowOff>0</xdr:rowOff>
    </xdr:from>
    <xdr:ext cx="723900" cy="723900"/>
    <xdr:pic>
      <xdr:nvPicPr>
        <xdr:cNvPr id="0" name="image1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34</xdr:row>
      <xdr:rowOff>0</xdr:rowOff>
    </xdr:from>
    <xdr:ext cx="466725" cy="457200"/>
    <xdr:pic>
      <xdr:nvPicPr>
        <xdr:cNvPr id="0" name="image45.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35</xdr:row>
      <xdr:rowOff>0</xdr:rowOff>
    </xdr:from>
    <xdr:ext cx="447675" cy="457200"/>
    <xdr:pic>
      <xdr:nvPicPr>
        <xdr:cNvPr id="0" name="image48.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457200" cy="457200"/>
    <xdr:pic>
      <xdr:nvPicPr>
        <xdr:cNvPr id="0" name="image20.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37</xdr:row>
      <xdr:rowOff>0</xdr:rowOff>
    </xdr:from>
    <xdr:ext cx="400050" cy="457200"/>
    <xdr:pic>
      <xdr:nvPicPr>
        <xdr:cNvPr id="0" name="image28.jp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39</xdr:row>
      <xdr:rowOff>0</xdr:rowOff>
    </xdr:from>
    <xdr:ext cx="466725" cy="723900"/>
    <xdr:pic>
      <xdr:nvPicPr>
        <xdr:cNvPr id="0" name="image29.jp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41</xdr:row>
      <xdr:rowOff>0</xdr:rowOff>
    </xdr:from>
    <xdr:ext cx="847725" cy="876300"/>
    <xdr:pic>
      <xdr:nvPicPr>
        <xdr:cNvPr id="0" name="image18.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43</xdr:row>
      <xdr:rowOff>0</xdr:rowOff>
    </xdr:from>
    <xdr:ext cx="647700" cy="647700"/>
    <xdr:pic>
      <xdr:nvPicPr>
        <xdr:cNvPr id="0" name="image39.jp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86</xdr:row>
      <xdr:rowOff>0</xdr:rowOff>
    </xdr:from>
    <xdr:ext cx="447675" cy="476250"/>
    <xdr:pic>
      <xdr:nvPicPr>
        <xdr:cNvPr id="0" name="image42.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87</xdr:row>
      <xdr:rowOff>0</xdr:rowOff>
    </xdr:from>
    <xdr:ext cx="561975" cy="561975"/>
    <xdr:pic>
      <xdr:nvPicPr>
        <xdr:cNvPr id="0" name="image49.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88</xdr:row>
      <xdr:rowOff>0</xdr:rowOff>
    </xdr:from>
    <xdr:ext cx="685800" cy="685800"/>
    <xdr:pic>
      <xdr:nvPicPr>
        <xdr:cNvPr id="0" name="image41.png" title="Image"/>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89</xdr:row>
      <xdr:rowOff>0</xdr:rowOff>
    </xdr:from>
    <xdr:ext cx="723900" cy="723900"/>
    <xdr:pic>
      <xdr:nvPicPr>
        <xdr:cNvPr id="0" name="image32.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90</xdr:row>
      <xdr:rowOff>0</xdr:rowOff>
    </xdr:from>
    <xdr:ext cx="504825" cy="504825"/>
    <xdr:pic>
      <xdr:nvPicPr>
        <xdr:cNvPr id="0" name="image33.gif"/>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91</xdr:row>
      <xdr:rowOff>0</xdr:rowOff>
    </xdr:from>
    <xdr:ext cx="466725" cy="466725"/>
    <xdr:pic>
      <xdr:nvPicPr>
        <xdr:cNvPr id="0" name="image31.gif"/>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92</xdr:row>
      <xdr:rowOff>0</xdr:rowOff>
    </xdr:from>
    <xdr:ext cx="466725" cy="466725"/>
    <xdr:pic>
      <xdr:nvPicPr>
        <xdr:cNvPr id="0" name="image35.gif"/>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93</xdr:row>
      <xdr:rowOff>0</xdr:rowOff>
    </xdr:from>
    <xdr:ext cx="466725" cy="466725"/>
    <xdr:pic>
      <xdr:nvPicPr>
        <xdr:cNvPr id="0" name="image46.jp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94</xdr:row>
      <xdr:rowOff>0</xdr:rowOff>
    </xdr:from>
    <xdr:ext cx="466725" cy="466725"/>
    <xdr:pic>
      <xdr:nvPicPr>
        <xdr:cNvPr id="0" name="image44.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0</xdr:colOff>
      <xdr:row>95</xdr:row>
      <xdr:rowOff>0</xdr:rowOff>
    </xdr:from>
    <xdr:ext cx="466725" cy="466725"/>
    <xdr:pic>
      <xdr:nvPicPr>
        <xdr:cNvPr id="0" name="image34.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0</xdr:colOff>
      <xdr:row>96</xdr:row>
      <xdr:rowOff>0</xdr:rowOff>
    </xdr:from>
    <xdr:ext cx="466725" cy="466725"/>
    <xdr:pic>
      <xdr:nvPicPr>
        <xdr:cNvPr id="0" name="image38.gif"/>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0</xdr:colOff>
      <xdr:row>97</xdr:row>
      <xdr:rowOff>0</xdr:rowOff>
    </xdr:from>
    <xdr:ext cx="466725" cy="466725"/>
    <xdr:pic>
      <xdr:nvPicPr>
        <xdr:cNvPr id="0" name="image37.gif"/>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0</xdr:colOff>
      <xdr:row>98</xdr:row>
      <xdr:rowOff>0</xdr:rowOff>
    </xdr:from>
    <xdr:ext cx="457200" cy="457200"/>
    <xdr:pic>
      <xdr:nvPicPr>
        <xdr:cNvPr id="0" name="image43.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0</xdr:colOff>
      <xdr:row>99</xdr:row>
      <xdr:rowOff>0</xdr:rowOff>
    </xdr:from>
    <xdr:ext cx="466725" cy="466725"/>
    <xdr:pic>
      <xdr:nvPicPr>
        <xdr:cNvPr id="0" name="image36.gif"/>
        <xdr:cNvPicPr preferRelativeResize="0"/>
      </xdr:nvPicPr>
      <xdr:blipFill>
        <a:blip cstate="print" r:embed="rId49"/>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40" Type="http://schemas.openxmlformats.org/officeDocument/2006/relationships/hyperlink" Target="https://cloud.mail.ru/public/7MT9/72kC3Ystp" TargetMode="External"/><Relationship Id="rId42" Type="http://schemas.openxmlformats.org/officeDocument/2006/relationships/hyperlink" Target="https://www.economicusgame.com/orconomics" TargetMode="External"/><Relationship Id="rId41" Type="http://schemas.openxmlformats.org/officeDocument/2006/relationships/hyperlink" Target="https://www.economicusgame.com/lp" TargetMode="External"/><Relationship Id="rId44" Type="http://schemas.openxmlformats.org/officeDocument/2006/relationships/hyperlink" Target="https://www.economicusgame.com/cardgame" TargetMode="External"/><Relationship Id="rId43" Type="http://schemas.openxmlformats.org/officeDocument/2006/relationships/hyperlink" Target="https://youtu.be/fww1_-p7HqM" TargetMode="External"/><Relationship Id="rId46" Type="http://schemas.openxmlformats.org/officeDocument/2006/relationships/hyperlink" Target="https://www.economicusgame.com/theonlyword2" TargetMode="External"/><Relationship Id="rId45" Type="http://schemas.openxmlformats.org/officeDocument/2006/relationships/hyperlink" Target="https://www.economicusgame.com/jazykolom3" TargetMode="External"/><Relationship Id="rId1" Type="http://schemas.openxmlformats.org/officeDocument/2006/relationships/comments" Target="../comments1.xml"/><Relationship Id="rId2" Type="http://schemas.openxmlformats.org/officeDocument/2006/relationships/hyperlink" Target="https://www.economicusgame.com/jazykolom" TargetMode="External"/><Relationship Id="rId3" Type="http://schemas.openxmlformats.org/officeDocument/2006/relationships/hyperlink" Target="https://youtu.be/t5MJFWdOQ2E" TargetMode="External"/><Relationship Id="rId4" Type="http://schemas.openxmlformats.org/officeDocument/2006/relationships/hyperlink" Target="https://www.economicusgame.com/jazykolom2" TargetMode="External"/><Relationship Id="rId9" Type="http://schemas.openxmlformats.org/officeDocument/2006/relationships/hyperlink" Target="https://economicusgame.com/make-a-wish" TargetMode="External"/><Relationship Id="rId48" Type="http://schemas.openxmlformats.org/officeDocument/2006/relationships/hyperlink" Target="https://www.economicusgame.com/honey" TargetMode="External"/><Relationship Id="rId47" Type="http://schemas.openxmlformats.org/officeDocument/2006/relationships/hyperlink" Target="https://www.economicusgame.com/tanchiki" TargetMode="External"/><Relationship Id="rId49" Type="http://schemas.openxmlformats.org/officeDocument/2006/relationships/hyperlink" Target="https://www.economicusgame.com/fixinomica" TargetMode="External"/><Relationship Id="rId5" Type="http://schemas.openxmlformats.org/officeDocument/2006/relationships/hyperlink" Target="https://www.economicusgame.com/jazykolom3" TargetMode="External"/><Relationship Id="rId6" Type="http://schemas.openxmlformats.org/officeDocument/2006/relationships/hyperlink" Target="https://www.economicusgame.com/klumba" TargetMode="External"/><Relationship Id="rId7" Type="http://schemas.openxmlformats.org/officeDocument/2006/relationships/hyperlink" Target="https://www.economicusgame.com/lemmings" TargetMode="External"/><Relationship Id="rId8" Type="http://schemas.openxmlformats.org/officeDocument/2006/relationships/hyperlink" Target="https://www.economicusgame.com/theonlyword" TargetMode="External"/><Relationship Id="rId31" Type="http://schemas.openxmlformats.org/officeDocument/2006/relationships/hyperlink" Target="https://cloud.mail.ru/public/n472/wYWXfUkre" TargetMode="External"/><Relationship Id="rId30" Type="http://schemas.openxmlformats.org/officeDocument/2006/relationships/hyperlink" Target="https://cloud.mail.ru/public/n472/wYWXfUkre" TargetMode="External"/><Relationship Id="rId33" Type="http://schemas.openxmlformats.org/officeDocument/2006/relationships/hyperlink" Target="https://cloud.mail.ru/public/n472/wYWXfUkre" TargetMode="External"/><Relationship Id="rId32" Type="http://schemas.openxmlformats.org/officeDocument/2006/relationships/hyperlink" Target="https://cloud.mail.ru/public/n472/wYWXfUkre" TargetMode="External"/><Relationship Id="rId35" Type="http://schemas.openxmlformats.org/officeDocument/2006/relationships/hyperlink" Target="https://goo.gl/76Sjoe" TargetMode="External"/><Relationship Id="rId34" Type="http://schemas.openxmlformats.org/officeDocument/2006/relationships/hyperlink" Target="https://economicusgame.com/ubezhische" TargetMode="External"/><Relationship Id="rId37" Type="http://schemas.openxmlformats.org/officeDocument/2006/relationships/hyperlink" Target="https://www.economicusgame.com/dino" TargetMode="External"/><Relationship Id="rId36" Type="http://schemas.openxmlformats.org/officeDocument/2006/relationships/hyperlink" Target="http://goo.gl/76Sjoe" TargetMode="External"/><Relationship Id="rId39" Type="http://schemas.openxmlformats.org/officeDocument/2006/relationships/hyperlink" Target="https://cloud.mail.ru/public/svRt/67RZnfje1" TargetMode="External"/><Relationship Id="rId38" Type="http://schemas.openxmlformats.org/officeDocument/2006/relationships/hyperlink" Target="https://www.economicusgame.com/theonlyword3" TargetMode="External"/><Relationship Id="rId20" Type="http://schemas.openxmlformats.org/officeDocument/2006/relationships/hyperlink" Target="https://economicusgame.com/ukb" TargetMode="External"/><Relationship Id="rId22" Type="http://schemas.openxmlformats.org/officeDocument/2006/relationships/hyperlink" Target="https://economicusgame.com/soviet-kitchen" TargetMode="External"/><Relationship Id="rId21" Type="http://schemas.openxmlformats.org/officeDocument/2006/relationships/hyperlink" Target="https://cloud.mail.ru/public/mavL/cLs5xsbop" TargetMode="External"/><Relationship Id="rId24" Type="http://schemas.openxmlformats.org/officeDocument/2006/relationships/hyperlink" Target="https://economicusgame.com/memes" TargetMode="External"/><Relationship Id="rId23" Type="http://schemas.openxmlformats.org/officeDocument/2006/relationships/hyperlink" Target="https://economicusgame.com/memes" TargetMode="External"/><Relationship Id="rId26" Type="http://schemas.openxmlformats.org/officeDocument/2006/relationships/hyperlink" Target="https://economicusgame.com/memes" TargetMode="External"/><Relationship Id="rId25" Type="http://schemas.openxmlformats.org/officeDocument/2006/relationships/hyperlink" Target="https://economicusgame.com/memes" TargetMode="External"/><Relationship Id="rId28" Type="http://schemas.openxmlformats.org/officeDocument/2006/relationships/hyperlink" Target="https://cloud.mail.ru/public/Jw7v/Kuy43cU4n" TargetMode="External"/><Relationship Id="rId27" Type="http://schemas.openxmlformats.org/officeDocument/2006/relationships/hyperlink" Target="https://economicusgame.com/memes" TargetMode="External"/><Relationship Id="rId29" Type="http://schemas.openxmlformats.org/officeDocument/2006/relationships/hyperlink" Target="https://economicusgame.com/supertank" TargetMode="External"/><Relationship Id="rId51" Type="http://schemas.openxmlformats.org/officeDocument/2006/relationships/hyperlink" Target="http://goo.gl/76Sjoe" TargetMode="External"/><Relationship Id="rId50" Type="http://schemas.openxmlformats.org/officeDocument/2006/relationships/hyperlink" Target="https://youtu.be/mmoSBWq5T6I" TargetMode="External"/><Relationship Id="rId53" Type="http://schemas.openxmlformats.org/officeDocument/2006/relationships/hyperlink" Target="http://goo.gl/76Sjoe" TargetMode="External"/><Relationship Id="rId52" Type="http://schemas.openxmlformats.org/officeDocument/2006/relationships/hyperlink" Target="https://youtu.be/n4plmzwjVYY" TargetMode="External"/><Relationship Id="rId11" Type="http://schemas.openxmlformats.org/officeDocument/2006/relationships/hyperlink" Target="https://www.economicusgame.com/pp" TargetMode="External"/><Relationship Id="rId55" Type="http://schemas.openxmlformats.org/officeDocument/2006/relationships/drawing" Target="../drawings/drawing1.xml"/><Relationship Id="rId10" Type="http://schemas.openxmlformats.org/officeDocument/2006/relationships/hyperlink" Target="https://www.economicusgame.com/e3" TargetMode="External"/><Relationship Id="rId54" Type="http://schemas.openxmlformats.org/officeDocument/2006/relationships/hyperlink" Target="https://youtu.be/n4plmzwjVYY" TargetMode="External"/><Relationship Id="rId13" Type="http://schemas.openxmlformats.org/officeDocument/2006/relationships/hyperlink" Target="https://cloud.mail.ru/public/32FS/ZcL3qxW55" TargetMode="External"/><Relationship Id="rId12" Type="http://schemas.openxmlformats.org/officeDocument/2006/relationships/hyperlink" Target="https://cloud.mail.ru/public/S3MP/aiJ6ZyLt3" TargetMode="External"/><Relationship Id="rId56" Type="http://schemas.openxmlformats.org/officeDocument/2006/relationships/vmlDrawing" Target="../drawings/vmlDrawing1.vml"/><Relationship Id="rId15" Type="http://schemas.openxmlformats.org/officeDocument/2006/relationships/hyperlink" Target="https://www.economicusgame.com/bunker" TargetMode="External"/><Relationship Id="rId14" Type="http://schemas.openxmlformats.org/officeDocument/2006/relationships/hyperlink" Target="https://www.economicusgame.com/bunker" TargetMode="External"/><Relationship Id="rId17" Type="http://schemas.openxmlformats.org/officeDocument/2006/relationships/hyperlink" Target="https://cloud.mail.ru/public/dczw/ofV7WmTbj" TargetMode="External"/><Relationship Id="rId16" Type="http://schemas.openxmlformats.org/officeDocument/2006/relationships/hyperlink" Target="https://www.economicusgame.com/bunker" TargetMode="External"/><Relationship Id="rId19" Type="http://schemas.openxmlformats.org/officeDocument/2006/relationships/hyperlink" Target="https://cloud.mail.ru/public/mNKT/PFuNqA52q" TargetMode="External"/><Relationship Id="rId18" Type="http://schemas.openxmlformats.org/officeDocument/2006/relationships/hyperlink" Target="https://economicusgame.com/pervoe-ubezhische"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www.economicusgame.com/lp" TargetMode="External"/><Relationship Id="rId42" Type="http://schemas.openxmlformats.org/officeDocument/2006/relationships/hyperlink" Target="https://youtu.be/fww1_-p7HqM" TargetMode="External"/><Relationship Id="rId41" Type="http://schemas.openxmlformats.org/officeDocument/2006/relationships/hyperlink" Target="https://www.economicusgame.com/orconomics" TargetMode="External"/><Relationship Id="rId44" Type="http://schemas.openxmlformats.org/officeDocument/2006/relationships/hyperlink" Target="https://www.economicusgame.com/jazykolom3" TargetMode="External"/><Relationship Id="rId43" Type="http://schemas.openxmlformats.org/officeDocument/2006/relationships/hyperlink" Target="https://www.economicusgame.com/cardgame" TargetMode="External"/><Relationship Id="rId46" Type="http://schemas.openxmlformats.org/officeDocument/2006/relationships/hyperlink" Target="https://www.economicusgame.com/tanchiki" TargetMode="External"/><Relationship Id="rId45" Type="http://schemas.openxmlformats.org/officeDocument/2006/relationships/hyperlink" Target="https://www.economicusgame.com/theonlyword2" TargetMode="External"/><Relationship Id="rId1" Type="http://schemas.openxmlformats.org/officeDocument/2006/relationships/hyperlink" Target="https://www.economicusgame.com/jazykolom" TargetMode="External"/><Relationship Id="rId2" Type="http://schemas.openxmlformats.org/officeDocument/2006/relationships/hyperlink" Target="https://youtu.be/t5MJFWdOQ2E" TargetMode="External"/><Relationship Id="rId3" Type="http://schemas.openxmlformats.org/officeDocument/2006/relationships/hyperlink" Target="https://www.economicusgame.com/jazykolom2" TargetMode="External"/><Relationship Id="rId4" Type="http://schemas.openxmlformats.org/officeDocument/2006/relationships/hyperlink" Target="https://www.economicusgame.com/jazykolom3" TargetMode="External"/><Relationship Id="rId9" Type="http://schemas.openxmlformats.org/officeDocument/2006/relationships/hyperlink" Target="https://www.economicusgame.com/e3" TargetMode="External"/><Relationship Id="rId48" Type="http://schemas.openxmlformats.org/officeDocument/2006/relationships/hyperlink" Target="https://www.economicusgame.com/fixinomica" TargetMode="External"/><Relationship Id="rId47" Type="http://schemas.openxmlformats.org/officeDocument/2006/relationships/hyperlink" Target="https://www.economicusgame.com/honey" TargetMode="External"/><Relationship Id="rId49" Type="http://schemas.openxmlformats.org/officeDocument/2006/relationships/hyperlink" Target="https://youtu.be/mmoSBWq5T6I" TargetMode="External"/><Relationship Id="rId5" Type="http://schemas.openxmlformats.org/officeDocument/2006/relationships/hyperlink" Target="https://www.economicusgame.com/klumba" TargetMode="External"/><Relationship Id="rId6" Type="http://schemas.openxmlformats.org/officeDocument/2006/relationships/hyperlink" Target="https://www.economicusgame.com/lemmings" TargetMode="External"/><Relationship Id="rId7" Type="http://schemas.openxmlformats.org/officeDocument/2006/relationships/hyperlink" Target="https://www.economicusgame.com/theonlyword" TargetMode="External"/><Relationship Id="rId8" Type="http://schemas.openxmlformats.org/officeDocument/2006/relationships/hyperlink" Target="https://economicusgame.com/make-a-wish" TargetMode="External"/><Relationship Id="rId31" Type="http://schemas.openxmlformats.org/officeDocument/2006/relationships/hyperlink" Target="https://cloud.mail.ru/public/n472/wYWXfUkre" TargetMode="External"/><Relationship Id="rId30" Type="http://schemas.openxmlformats.org/officeDocument/2006/relationships/hyperlink" Target="https://cloud.mail.ru/public/n472/wYWXfUkre" TargetMode="External"/><Relationship Id="rId33" Type="http://schemas.openxmlformats.org/officeDocument/2006/relationships/hyperlink" Target="https://economicusgame.com/ubezhische" TargetMode="External"/><Relationship Id="rId32" Type="http://schemas.openxmlformats.org/officeDocument/2006/relationships/hyperlink" Target="https://cloud.mail.ru/public/n472/wYWXfUkre" TargetMode="External"/><Relationship Id="rId35" Type="http://schemas.openxmlformats.org/officeDocument/2006/relationships/hyperlink" Target="http://goo.gl/76Sjoe" TargetMode="External"/><Relationship Id="rId34" Type="http://schemas.openxmlformats.org/officeDocument/2006/relationships/hyperlink" Target="https://goo.gl/76Sjoe" TargetMode="External"/><Relationship Id="rId37" Type="http://schemas.openxmlformats.org/officeDocument/2006/relationships/hyperlink" Target="https://www.economicusgame.com/theonlyword3" TargetMode="External"/><Relationship Id="rId36" Type="http://schemas.openxmlformats.org/officeDocument/2006/relationships/hyperlink" Target="https://www.economicusgame.com/dino" TargetMode="External"/><Relationship Id="rId39" Type="http://schemas.openxmlformats.org/officeDocument/2006/relationships/hyperlink" Target="https://cloud.mail.ru/public/7MT9/72kC3Ystp" TargetMode="External"/><Relationship Id="rId38" Type="http://schemas.openxmlformats.org/officeDocument/2006/relationships/hyperlink" Target="https://cloud.mail.ru/public/svRt/67RZnfje1" TargetMode="External"/><Relationship Id="rId20" Type="http://schemas.openxmlformats.org/officeDocument/2006/relationships/hyperlink" Target="https://cloud.mail.ru/public/mavL/cLs5xsbop" TargetMode="External"/><Relationship Id="rId22" Type="http://schemas.openxmlformats.org/officeDocument/2006/relationships/hyperlink" Target="https://economicusgame.com/memes" TargetMode="External"/><Relationship Id="rId21" Type="http://schemas.openxmlformats.org/officeDocument/2006/relationships/hyperlink" Target="https://economicusgame.com/soviet-kitchen" TargetMode="External"/><Relationship Id="rId24" Type="http://schemas.openxmlformats.org/officeDocument/2006/relationships/hyperlink" Target="https://economicusgame.com/memes" TargetMode="External"/><Relationship Id="rId23" Type="http://schemas.openxmlformats.org/officeDocument/2006/relationships/hyperlink" Target="https://economicusgame.com/memes" TargetMode="External"/><Relationship Id="rId26" Type="http://schemas.openxmlformats.org/officeDocument/2006/relationships/hyperlink" Target="https://economicusgame.com/memes" TargetMode="External"/><Relationship Id="rId25" Type="http://schemas.openxmlformats.org/officeDocument/2006/relationships/hyperlink" Target="https://economicusgame.com/memes" TargetMode="External"/><Relationship Id="rId28" Type="http://schemas.openxmlformats.org/officeDocument/2006/relationships/hyperlink" Target="https://economicusgame.com/supertank" TargetMode="External"/><Relationship Id="rId27" Type="http://schemas.openxmlformats.org/officeDocument/2006/relationships/hyperlink" Target="https://cloud.mail.ru/public/Jw7v/Kuy43cU4n" TargetMode="External"/><Relationship Id="rId29" Type="http://schemas.openxmlformats.org/officeDocument/2006/relationships/hyperlink" Target="https://cloud.mail.ru/public/n472/wYWXfUkre" TargetMode="External"/><Relationship Id="rId51" Type="http://schemas.openxmlformats.org/officeDocument/2006/relationships/hyperlink" Target="https://youtu.be/n4plmzwjVYY" TargetMode="External"/><Relationship Id="rId50" Type="http://schemas.openxmlformats.org/officeDocument/2006/relationships/hyperlink" Target="http://goo.gl/76Sjoe" TargetMode="External"/><Relationship Id="rId53" Type="http://schemas.openxmlformats.org/officeDocument/2006/relationships/hyperlink" Target="https://youtu.be/n4plmzwjVYY" TargetMode="External"/><Relationship Id="rId52" Type="http://schemas.openxmlformats.org/officeDocument/2006/relationships/hyperlink" Target="http://goo.gl/76Sjoe" TargetMode="External"/><Relationship Id="rId11" Type="http://schemas.openxmlformats.org/officeDocument/2006/relationships/hyperlink" Target="https://cloud.mail.ru/public/S3MP/aiJ6ZyLt3" TargetMode="External"/><Relationship Id="rId10" Type="http://schemas.openxmlformats.org/officeDocument/2006/relationships/hyperlink" Target="https://www.economicusgame.com/pp" TargetMode="External"/><Relationship Id="rId54" Type="http://schemas.openxmlformats.org/officeDocument/2006/relationships/drawing" Target="../drawings/drawing2.xml"/><Relationship Id="rId13" Type="http://schemas.openxmlformats.org/officeDocument/2006/relationships/hyperlink" Target="https://www.economicusgame.com/bunker" TargetMode="External"/><Relationship Id="rId12" Type="http://schemas.openxmlformats.org/officeDocument/2006/relationships/hyperlink" Target="https://cloud.mail.ru/public/32FS/ZcL3qxW55" TargetMode="External"/><Relationship Id="rId15" Type="http://schemas.openxmlformats.org/officeDocument/2006/relationships/hyperlink" Target="https://www.economicusgame.com/bunker" TargetMode="External"/><Relationship Id="rId14" Type="http://schemas.openxmlformats.org/officeDocument/2006/relationships/hyperlink" Target="https://www.economicusgame.com/bunker" TargetMode="External"/><Relationship Id="rId17" Type="http://schemas.openxmlformats.org/officeDocument/2006/relationships/hyperlink" Target="https://economicusgame.com/pervoe-ubezhische" TargetMode="External"/><Relationship Id="rId16" Type="http://schemas.openxmlformats.org/officeDocument/2006/relationships/hyperlink" Target="https://cloud.mail.ru/public/dczw/ofV7WmTbj" TargetMode="External"/><Relationship Id="rId19" Type="http://schemas.openxmlformats.org/officeDocument/2006/relationships/hyperlink" Target="https://economicusgame.com/ukb" TargetMode="External"/><Relationship Id="rId18" Type="http://schemas.openxmlformats.org/officeDocument/2006/relationships/hyperlink" Target="https://cloud.mail.ru/public/mNKT/PFuNqA52q"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2.63" defaultRowHeight="15.75" outlineLevelRow="1"/>
  <cols>
    <col customWidth="1" min="1" max="1" width="2.38"/>
    <col customWidth="1" min="2" max="2" width="6.0"/>
    <col customWidth="1" min="3" max="3" width="16.13"/>
    <col customWidth="1" min="4" max="4" width="12.13"/>
    <col customWidth="1" min="5" max="9" width="7.25"/>
    <col customWidth="1" hidden="1" min="10" max="10" width="8.38"/>
    <col customWidth="1" min="11" max="11" width="4.0"/>
    <col customWidth="1" min="12" max="12" width="6.5"/>
    <col customWidth="1" min="13" max="16" width="9.25"/>
    <col customWidth="1" min="17" max="19" width="5.38"/>
    <col customWidth="1" hidden="1" min="20" max="21" width="4.5"/>
    <col customWidth="1" min="22" max="22" width="4.5"/>
    <col customWidth="1" min="23" max="23" width="6.13"/>
    <col customWidth="1" min="24" max="24" width="7.25"/>
    <col customWidth="1" min="25" max="25" width="8.75"/>
    <col customWidth="1" min="26" max="26" width="16.88"/>
    <col customWidth="1" min="27" max="27" width="4.25"/>
    <col customWidth="1" min="28" max="28" width="12.75"/>
    <col customWidth="1" min="29" max="29" width="20.5"/>
    <col customWidth="1" min="30" max="30" width="3.75"/>
    <col customWidth="1" min="31" max="31" width="23.5"/>
    <col customWidth="1" min="32" max="34" width="30.0"/>
    <col customWidth="1" min="35" max="35" width="18.63"/>
    <col customWidth="1" min="36" max="36" width="16.75"/>
    <col customWidth="1" min="37" max="37" width="17.0"/>
  </cols>
  <sheetData>
    <row r="1">
      <c r="A1" s="1"/>
      <c r="D1" s="2"/>
      <c r="E1" s="3" t="s">
        <v>0</v>
      </c>
      <c r="F1" s="2" t="s">
        <v>1</v>
      </c>
      <c r="G1" s="4" t="s">
        <v>2</v>
      </c>
      <c r="H1" s="5" t="s">
        <v>3</v>
      </c>
      <c r="I1" s="6" t="s">
        <v>4</v>
      </c>
      <c r="J1" s="6" t="s">
        <v>5</v>
      </c>
      <c r="K1" s="7" t="s">
        <v>6</v>
      </c>
      <c r="L1" s="8" t="s">
        <v>7</v>
      </c>
      <c r="M1" s="9" t="s">
        <v>8</v>
      </c>
      <c r="N1" s="10" t="str">
        <f>if(M5&gt;I5,I1,if(M5&gt;H5,H1,if(M5&gt;G5,G1,if(M5&gt;F5,F1,"-"))))</f>
        <v>Опт 4</v>
      </c>
      <c r="O1" s="11" t="s">
        <v>9</v>
      </c>
      <c r="W1" s="12"/>
      <c r="X1" s="13" t="s">
        <v>10</v>
      </c>
      <c r="AH1" s="14"/>
      <c r="AI1" s="14"/>
      <c r="AJ1" s="14"/>
      <c r="AK1" s="14"/>
    </row>
    <row r="2" hidden="1">
      <c r="D2" s="15" t="s">
        <v>11</v>
      </c>
      <c r="E2" s="16">
        <v>1.0</v>
      </c>
      <c r="F2" s="15">
        <v>0.7</v>
      </c>
      <c r="G2" s="15">
        <v>0.65</v>
      </c>
      <c r="H2" s="15">
        <v>0.6</v>
      </c>
      <c r="I2" s="15">
        <v>0.55</v>
      </c>
      <c r="J2" s="15">
        <v>0.55</v>
      </c>
      <c r="L2" s="17"/>
      <c r="M2" s="18"/>
      <c r="N2" s="19" t="s">
        <v>12</v>
      </c>
      <c r="O2" s="20" t="s">
        <v>13</v>
      </c>
      <c r="P2" s="20" t="s">
        <v>14</v>
      </c>
      <c r="Q2" s="21" t="s">
        <v>15</v>
      </c>
      <c r="R2" s="22"/>
      <c r="S2" s="23"/>
      <c r="T2" s="24"/>
      <c r="U2" s="24"/>
      <c r="W2" s="25"/>
      <c r="AH2" s="26"/>
      <c r="AI2" s="26"/>
      <c r="AJ2" s="26"/>
      <c r="AK2" s="26"/>
    </row>
    <row r="3">
      <c r="D3" s="27" t="s">
        <v>13</v>
      </c>
      <c r="E3" s="28" t="s">
        <v>16</v>
      </c>
      <c r="F3" s="27" t="s">
        <v>17</v>
      </c>
      <c r="G3" s="29" t="s">
        <v>18</v>
      </c>
      <c r="H3" s="30" t="s">
        <v>19</v>
      </c>
      <c r="I3" s="31" t="s">
        <v>20</v>
      </c>
      <c r="J3" s="31" t="s">
        <v>20</v>
      </c>
      <c r="L3" s="17"/>
      <c r="M3" s="32" t="s">
        <v>21</v>
      </c>
      <c r="N3" s="17"/>
      <c r="Q3" s="33"/>
      <c r="S3" s="34"/>
      <c r="T3" s="24"/>
      <c r="U3" s="35"/>
      <c r="V3" s="36"/>
      <c r="W3" s="37"/>
      <c r="AH3" s="38"/>
      <c r="AI3" s="38"/>
      <c r="AJ3" s="38"/>
      <c r="AK3" s="38"/>
    </row>
    <row r="4">
      <c r="D4" s="27" t="s">
        <v>22</v>
      </c>
      <c r="E4" s="28" t="s">
        <v>16</v>
      </c>
      <c r="F4" s="27" t="s">
        <v>23</v>
      </c>
      <c r="G4" s="29" t="s">
        <v>24</v>
      </c>
      <c r="H4" s="30" t="s">
        <v>25</v>
      </c>
      <c r="I4" s="31" t="s">
        <v>26</v>
      </c>
      <c r="J4" s="31" t="s">
        <v>27</v>
      </c>
      <c r="L4" s="17"/>
      <c r="M4" s="17"/>
      <c r="N4" s="17"/>
      <c r="Q4" s="39"/>
      <c r="R4" s="40"/>
      <c r="S4" s="41"/>
      <c r="T4" s="24"/>
      <c r="U4" s="35"/>
      <c r="V4" s="36"/>
      <c r="W4" s="37"/>
      <c r="AH4" s="38"/>
      <c r="AI4" s="38"/>
      <c r="AJ4" s="38"/>
      <c r="AK4" s="38"/>
    </row>
    <row r="5">
      <c r="D5" s="42" t="s">
        <v>28</v>
      </c>
      <c r="E5" s="43" t="s">
        <v>16</v>
      </c>
      <c r="F5" s="44">
        <v>60000.0</v>
      </c>
      <c r="G5" s="44">
        <v>150000.0</v>
      </c>
      <c r="H5" s="44">
        <v>300000.0</v>
      </c>
      <c r="I5" s="45">
        <v>800000.0</v>
      </c>
      <c r="J5" s="46">
        <v>1599999.9999999998</v>
      </c>
      <c r="L5" s="47">
        <f t="shared" ref="L5:O5" si="1">SUM(L$7:L70)</f>
        <v>653</v>
      </c>
      <c r="M5" s="48">
        <f t="shared" si="1"/>
        <v>1651970</v>
      </c>
      <c r="N5" s="49">
        <f t="shared" si="1"/>
        <v>932125</v>
      </c>
      <c r="O5" s="50">
        <f t="shared" si="1"/>
        <v>719845</v>
      </c>
      <c r="P5" s="51" t="s">
        <v>16</v>
      </c>
      <c r="Q5" s="52">
        <f t="shared" ref="Q5:S5" si="2">SUM(Q7:Q70)</f>
        <v>629</v>
      </c>
      <c r="R5" s="53">
        <f t="shared" si="2"/>
        <v>88</v>
      </c>
      <c r="S5" s="54">
        <f t="shared" si="2"/>
        <v>3.585399</v>
      </c>
      <c r="T5" s="24" t="s">
        <v>29</v>
      </c>
      <c r="U5" s="35" t="s">
        <v>30</v>
      </c>
      <c r="V5" s="55" t="s">
        <v>31</v>
      </c>
      <c r="Y5" s="56"/>
      <c r="Z5" s="56"/>
      <c r="AA5" s="56"/>
      <c r="AB5" s="56"/>
      <c r="AC5" s="56"/>
      <c r="AD5" s="56"/>
      <c r="AE5" s="56"/>
      <c r="AF5" s="56"/>
      <c r="AG5" s="57"/>
      <c r="AH5" s="58"/>
      <c r="AI5" s="58"/>
      <c r="AJ5" s="58"/>
      <c r="AK5" s="58"/>
    </row>
    <row r="6">
      <c r="A6" s="59"/>
      <c r="B6" s="60" t="s">
        <v>32</v>
      </c>
      <c r="C6" s="35" t="s">
        <v>33</v>
      </c>
      <c r="D6" s="35" t="s">
        <v>34</v>
      </c>
      <c r="E6" s="35" t="s">
        <v>35</v>
      </c>
      <c r="F6" s="35" t="s">
        <v>35</v>
      </c>
      <c r="G6" s="35" t="s">
        <v>35</v>
      </c>
      <c r="H6" s="35" t="s">
        <v>35</v>
      </c>
      <c r="I6" s="35" t="s">
        <v>35</v>
      </c>
      <c r="J6" s="35" t="s">
        <v>35</v>
      </c>
      <c r="K6" s="61" t="s">
        <v>36</v>
      </c>
      <c r="L6" s="35" t="s">
        <v>37</v>
      </c>
      <c r="M6" s="35" t="s">
        <v>35</v>
      </c>
      <c r="N6" s="62" t="s">
        <v>35</v>
      </c>
      <c r="O6" s="35" t="s">
        <v>35</v>
      </c>
      <c r="P6" s="24" t="s">
        <v>35</v>
      </c>
      <c r="Q6" s="63" t="s">
        <v>38</v>
      </c>
      <c r="R6" s="63" t="s">
        <v>39</v>
      </c>
      <c r="S6" s="64" t="s">
        <v>40</v>
      </c>
      <c r="T6" s="24" t="s">
        <v>41</v>
      </c>
      <c r="U6" s="35" t="s">
        <v>42</v>
      </c>
      <c r="V6" s="35" t="s">
        <v>38</v>
      </c>
      <c r="W6" s="65" t="s">
        <v>40</v>
      </c>
      <c r="X6" s="61" t="s">
        <v>43</v>
      </c>
      <c r="Y6" s="16" t="s">
        <v>44</v>
      </c>
      <c r="Z6" s="20" t="s">
        <v>45</v>
      </c>
      <c r="AA6" s="20" t="s">
        <v>46</v>
      </c>
      <c r="AB6" s="66" t="s">
        <v>47</v>
      </c>
      <c r="AC6" s="16" t="s">
        <v>48</v>
      </c>
      <c r="AD6" s="16" t="s">
        <v>49</v>
      </c>
      <c r="AE6" s="16" t="s">
        <v>50</v>
      </c>
      <c r="AF6" s="67" t="s">
        <v>51</v>
      </c>
      <c r="AG6" s="67" t="s">
        <v>52</v>
      </c>
      <c r="AH6" s="68" t="s">
        <v>53</v>
      </c>
      <c r="AI6" s="68" t="s">
        <v>54</v>
      </c>
      <c r="AJ6" s="68" t="s">
        <v>55</v>
      </c>
      <c r="AK6" s="68" t="s">
        <v>56</v>
      </c>
    </row>
    <row r="7" ht="59.25" customHeight="1">
      <c r="A7" s="69"/>
      <c r="B7" s="70" t="s">
        <v>57</v>
      </c>
      <c r="C7" s="71" t="s">
        <v>58</v>
      </c>
      <c r="D7" s="72"/>
      <c r="E7" s="73">
        <v>1290.0</v>
      </c>
      <c r="F7" s="73">
        <f t="shared" ref="F7:J7" si="3">($E7+10)*F$2</f>
        <v>910</v>
      </c>
      <c r="G7" s="73">
        <f t="shared" si="3"/>
        <v>845</v>
      </c>
      <c r="H7" s="73">
        <f t="shared" si="3"/>
        <v>780</v>
      </c>
      <c r="I7" s="73">
        <f t="shared" si="3"/>
        <v>715</v>
      </c>
      <c r="J7" s="73">
        <f t="shared" si="3"/>
        <v>715</v>
      </c>
      <c r="K7" s="74">
        <v>10.0</v>
      </c>
      <c r="L7" s="75"/>
      <c r="M7" s="76" t="str">
        <f t="shared" ref="M7:M33" si="5">if(L7&gt;0,L7*(E7),"-")</f>
        <v>-</v>
      </c>
      <c r="N7" s="77" t="str">
        <f t="shared" ref="N7:N33" si="6">if(L7&gt;0,$L7*P7,"-")</f>
        <v>-</v>
      </c>
      <c r="O7" s="76" t="str">
        <f t="shared" ref="O7:O33" si="7">if(L7&gt;0,M7-N7,"-")</f>
        <v>-</v>
      </c>
      <c r="P7" s="76" t="str">
        <f t="shared" ref="P7:P33" si="8">if(L7&gt;0,if($M$5&gt;$I$5,$I7,if($M$5&gt;$H$5,$H7,if($M$5&gt;$G$5,$G7,if($M$5&gt;$F$5,$F7,$E7)))),"-")</f>
        <v>-</v>
      </c>
      <c r="Q7" s="78">
        <f t="shared" ref="Q7:Q33" si="9">L7*V7</f>
        <v>0</v>
      </c>
      <c r="R7" s="79">
        <f t="shared" ref="R7:R33" si="10">CEILING(L7/K7,1)</f>
        <v>0</v>
      </c>
      <c r="S7" s="80">
        <f t="shared" ref="S7:S33" si="11">L7*W7</f>
        <v>0</v>
      </c>
      <c r="T7" s="81">
        <f>180+13</f>
        <v>193</v>
      </c>
      <c r="U7" s="82">
        <f t="shared" ref="U7:U15" si="12">T7/E7</f>
        <v>0.1496124031</v>
      </c>
      <c r="V7" s="83">
        <v>0.41</v>
      </c>
      <c r="W7" s="84">
        <f>25*17*5/1000000</f>
        <v>0.002125</v>
      </c>
      <c r="X7" s="85" t="s">
        <v>59</v>
      </c>
      <c r="Y7" s="86">
        <v>43056.0</v>
      </c>
      <c r="Z7" s="87" t="s">
        <v>60</v>
      </c>
      <c r="AA7" s="88">
        <v>0.1</v>
      </c>
      <c r="AB7" s="89">
        <v>9.78590699747E12</v>
      </c>
      <c r="AC7" s="90" t="s">
        <v>61</v>
      </c>
      <c r="AD7" s="85" t="s">
        <v>62</v>
      </c>
      <c r="AE7" s="91" t="s">
        <v>63</v>
      </c>
      <c r="AF7" s="92" t="s">
        <v>64</v>
      </c>
      <c r="AG7" s="93"/>
      <c r="AH7" s="91" t="s">
        <v>65</v>
      </c>
      <c r="AI7" s="94" t="s">
        <v>66</v>
      </c>
      <c r="AJ7" s="91" t="s">
        <v>67</v>
      </c>
      <c r="AK7" s="91" t="s">
        <v>68</v>
      </c>
    </row>
    <row r="8" ht="59.25" customHeight="1">
      <c r="A8" s="95"/>
      <c r="B8" s="96" t="s">
        <v>69</v>
      </c>
      <c r="C8" s="97" t="s">
        <v>70</v>
      </c>
      <c r="D8" s="98"/>
      <c r="E8" s="99">
        <v>1490.0</v>
      </c>
      <c r="F8" s="99">
        <f t="shared" ref="F8:J8" si="4">($E8+10)*F$2</f>
        <v>1050</v>
      </c>
      <c r="G8" s="99">
        <f t="shared" si="4"/>
        <v>975</v>
      </c>
      <c r="H8" s="99">
        <f t="shared" si="4"/>
        <v>900</v>
      </c>
      <c r="I8" s="99">
        <f t="shared" si="4"/>
        <v>825</v>
      </c>
      <c r="J8" s="99">
        <f t="shared" si="4"/>
        <v>825</v>
      </c>
      <c r="K8" s="100">
        <v>16.0</v>
      </c>
      <c r="L8" s="75"/>
      <c r="M8" s="101" t="str">
        <f t="shared" si="5"/>
        <v>-</v>
      </c>
      <c r="N8" s="77" t="str">
        <f t="shared" si="6"/>
        <v>-</v>
      </c>
      <c r="O8" s="101" t="str">
        <f t="shared" si="7"/>
        <v>-</v>
      </c>
      <c r="P8" s="101" t="str">
        <f t="shared" si="8"/>
        <v>-</v>
      </c>
      <c r="Q8" s="102">
        <f t="shared" si="9"/>
        <v>0</v>
      </c>
      <c r="R8" s="103">
        <f t="shared" si="10"/>
        <v>0</v>
      </c>
      <c r="S8" s="104">
        <f t="shared" si="11"/>
        <v>0</v>
      </c>
      <c r="T8" s="105">
        <f>305+13</f>
        <v>318</v>
      </c>
      <c r="U8" s="106">
        <f t="shared" si="12"/>
        <v>0.2134228188</v>
      </c>
      <c r="V8" s="107">
        <v>0.7</v>
      </c>
      <c r="W8" s="108">
        <f>23*23*5/1000000</f>
        <v>0.002645</v>
      </c>
      <c r="X8" s="109" t="s">
        <v>71</v>
      </c>
      <c r="Y8" s="110">
        <v>43768.0</v>
      </c>
      <c r="Z8" s="111" t="s">
        <v>60</v>
      </c>
      <c r="AA8" s="112">
        <v>0.1</v>
      </c>
      <c r="AB8" s="113" t="s">
        <v>72</v>
      </c>
      <c r="AC8" s="114" t="s">
        <v>73</v>
      </c>
      <c r="AD8" s="109" t="s">
        <v>62</v>
      </c>
      <c r="AE8" s="115" t="s">
        <v>74</v>
      </c>
      <c r="AF8" s="116" t="s">
        <v>75</v>
      </c>
      <c r="AG8" s="116"/>
      <c r="AH8" s="117" t="s">
        <v>65</v>
      </c>
      <c r="AI8" s="118" t="s">
        <v>76</v>
      </c>
      <c r="AJ8" s="117" t="s">
        <v>77</v>
      </c>
      <c r="AK8" s="117" t="s">
        <v>78</v>
      </c>
    </row>
    <row r="9" ht="44.25" customHeight="1">
      <c r="A9" s="69"/>
      <c r="B9" s="70" t="s">
        <v>79</v>
      </c>
      <c r="C9" s="71" t="s">
        <v>80</v>
      </c>
      <c r="D9" s="72"/>
      <c r="E9" s="73">
        <v>690.0</v>
      </c>
      <c r="F9" s="73">
        <f t="shared" ref="F9:J9" si="13">($E9+10)*F$2</f>
        <v>490</v>
      </c>
      <c r="G9" s="73">
        <f t="shared" si="13"/>
        <v>455</v>
      </c>
      <c r="H9" s="73">
        <f t="shared" si="13"/>
        <v>420</v>
      </c>
      <c r="I9" s="73">
        <f t="shared" si="13"/>
        <v>385</v>
      </c>
      <c r="J9" s="73">
        <f t="shared" si="13"/>
        <v>385</v>
      </c>
      <c r="K9" s="74">
        <v>40.0</v>
      </c>
      <c r="L9" s="75"/>
      <c r="M9" s="76" t="str">
        <f t="shared" si="5"/>
        <v>-</v>
      </c>
      <c r="N9" s="77" t="str">
        <f t="shared" si="6"/>
        <v>-</v>
      </c>
      <c r="O9" s="76" t="str">
        <f t="shared" si="7"/>
        <v>-</v>
      </c>
      <c r="P9" s="76" t="str">
        <f t="shared" si="8"/>
        <v>-</v>
      </c>
      <c r="Q9" s="78">
        <f t="shared" si="9"/>
        <v>0</v>
      </c>
      <c r="R9" s="79">
        <f t="shared" si="10"/>
        <v>0</v>
      </c>
      <c r="S9" s="80">
        <f t="shared" si="11"/>
        <v>0</v>
      </c>
      <c r="T9" s="81">
        <v>99.0</v>
      </c>
      <c r="U9" s="82">
        <f t="shared" si="12"/>
        <v>0.1434782609</v>
      </c>
      <c r="V9" s="83">
        <v>0.17</v>
      </c>
      <c r="W9" s="84">
        <f>9*12*3/1000000</f>
        <v>0.000324</v>
      </c>
      <c r="X9" s="85" t="s">
        <v>81</v>
      </c>
      <c r="Y9" s="86">
        <v>44301.0</v>
      </c>
      <c r="Z9" s="87" t="s">
        <v>60</v>
      </c>
      <c r="AA9" s="88">
        <v>0.1</v>
      </c>
      <c r="AB9" s="89" t="s">
        <v>82</v>
      </c>
      <c r="AC9" s="119" t="s">
        <v>83</v>
      </c>
      <c r="AD9" s="85" t="s">
        <v>62</v>
      </c>
      <c r="AE9" s="120" t="s">
        <v>84</v>
      </c>
      <c r="AF9" s="121" t="s">
        <v>85</v>
      </c>
      <c r="AG9" s="121"/>
      <c r="AH9" s="91" t="s">
        <v>65</v>
      </c>
      <c r="AI9" s="94" t="s">
        <v>86</v>
      </c>
      <c r="AJ9" s="91" t="s">
        <v>87</v>
      </c>
      <c r="AK9" s="91" t="s">
        <v>78</v>
      </c>
    </row>
    <row r="10" ht="59.25" customHeight="1">
      <c r="A10" s="95"/>
      <c r="B10" s="96" t="s">
        <v>88</v>
      </c>
      <c r="C10" s="97" t="s">
        <v>89</v>
      </c>
      <c r="D10" s="98"/>
      <c r="E10" s="99">
        <v>1490.0</v>
      </c>
      <c r="F10" s="99">
        <f t="shared" ref="F10:J10" si="14">($E10+10)*F$2</f>
        <v>1050</v>
      </c>
      <c r="G10" s="99">
        <f t="shared" si="14"/>
        <v>975</v>
      </c>
      <c r="H10" s="99">
        <f t="shared" si="14"/>
        <v>900</v>
      </c>
      <c r="I10" s="99">
        <f t="shared" si="14"/>
        <v>825</v>
      </c>
      <c r="J10" s="99">
        <f t="shared" si="14"/>
        <v>825</v>
      </c>
      <c r="K10" s="100">
        <v>12.0</v>
      </c>
      <c r="L10" s="75">
        <v>3.0</v>
      </c>
      <c r="M10" s="101">
        <f t="shared" si="5"/>
        <v>4470</v>
      </c>
      <c r="N10" s="77">
        <f t="shared" si="6"/>
        <v>2475</v>
      </c>
      <c r="O10" s="101">
        <f t="shared" si="7"/>
        <v>1995</v>
      </c>
      <c r="P10" s="101">
        <f t="shared" si="8"/>
        <v>825</v>
      </c>
      <c r="Q10" s="102">
        <f t="shared" si="9"/>
        <v>1.5</v>
      </c>
      <c r="R10" s="103">
        <f t="shared" si="10"/>
        <v>1</v>
      </c>
      <c r="S10" s="104">
        <f t="shared" si="11"/>
        <v>0.007935</v>
      </c>
      <c r="T10" s="105">
        <f>244+23</f>
        <v>267</v>
      </c>
      <c r="U10" s="106">
        <f t="shared" si="12"/>
        <v>0.1791946309</v>
      </c>
      <c r="V10" s="107">
        <v>0.5</v>
      </c>
      <c r="W10" s="108">
        <f>23*23*5/1000000</f>
        <v>0.002645</v>
      </c>
      <c r="X10" s="109" t="s">
        <v>71</v>
      </c>
      <c r="Y10" s="110">
        <v>43405.0</v>
      </c>
      <c r="Z10" s="111" t="s">
        <v>90</v>
      </c>
      <c r="AA10" s="112">
        <v>0.1</v>
      </c>
      <c r="AB10" s="113">
        <v>4.660006614418E12</v>
      </c>
      <c r="AC10" s="114" t="s">
        <v>91</v>
      </c>
      <c r="AD10" s="109" t="s">
        <v>92</v>
      </c>
      <c r="AE10" s="117" t="s">
        <v>93</v>
      </c>
      <c r="AF10" s="116" t="s">
        <v>94</v>
      </c>
      <c r="AG10" s="116" t="s">
        <v>95</v>
      </c>
      <c r="AH10" s="117" t="s">
        <v>96</v>
      </c>
      <c r="AI10" s="118" t="s">
        <v>97</v>
      </c>
      <c r="AJ10" s="117" t="s">
        <v>98</v>
      </c>
      <c r="AK10" s="117" t="s">
        <v>99</v>
      </c>
    </row>
    <row r="11" ht="37.5" customHeight="1">
      <c r="A11" s="69"/>
      <c r="B11" s="70" t="s">
        <v>100</v>
      </c>
      <c r="C11" s="71" t="s">
        <v>101</v>
      </c>
      <c r="D11" s="72"/>
      <c r="E11" s="73">
        <v>690.0</v>
      </c>
      <c r="F11" s="73">
        <f t="shared" ref="F11:J11" si="15">($E11+10)*F$2</f>
        <v>490</v>
      </c>
      <c r="G11" s="73">
        <f t="shared" si="15"/>
        <v>455</v>
      </c>
      <c r="H11" s="73">
        <f t="shared" si="15"/>
        <v>420</v>
      </c>
      <c r="I11" s="73">
        <f t="shared" si="15"/>
        <v>385</v>
      </c>
      <c r="J11" s="73">
        <f t="shared" si="15"/>
        <v>385</v>
      </c>
      <c r="K11" s="74">
        <v>40.0</v>
      </c>
      <c r="L11" s="75"/>
      <c r="M11" s="76" t="str">
        <f t="shared" si="5"/>
        <v>-</v>
      </c>
      <c r="N11" s="77" t="str">
        <f t="shared" si="6"/>
        <v>-</v>
      </c>
      <c r="O11" s="76" t="str">
        <f t="shared" si="7"/>
        <v>-</v>
      </c>
      <c r="P11" s="76" t="str">
        <f t="shared" si="8"/>
        <v>-</v>
      </c>
      <c r="Q11" s="78">
        <f t="shared" si="9"/>
        <v>0</v>
      </c>
      <c r="R11" s="79">
        <f t="shared" si="10"/>
        <v>0</v>
      </c>
      <c r="S11" s="80">
        <f t="shared" si="11"/>
        <v>0</v>
      </c>
      <c r="T11" s="81">
        <v>106.0</v>
      </c>
      <c r="U11" s="82">
        <f t="shared" si="12"/>
        <v>0.1536231884</v>
      </c>
      <c r="V11" s="83">
        <v>0.17</v>
      </c>
      <c r="W11" s="84">
        <f t="shared" ref="W11:W13" si="17">24*32*32/45/1000000</f>
        <v>0.0005461333333</v>
      </c>
      <c r="X11" s="85" t="s">
        <v>81</v>
      </c>
      <c r="Y11" s="86">
        <v>43525.0</v>
      </c>
      <c r="Z11" s="87" t="s">
        <v>102</v>
      </c>
      <c r="AA11" s="88">
        <v>0.1</v>
      </c>
      <c r="AB11" s="89">
        <v>4.627089697035E12</v>
      </c>
      <c r="AC11" s="90" t="s">
        <v>103</v>
      </c>
      <c r="AD11" s="85" t="s">
        <v>62</v>
      </c>
      <c r="AE11" s="120" t="s">
        <v>104</v>
      </c>
      <c r="AF11" s="121" t="s">
        <v>105</v>
      </c>
      <c r="AG11" s="121"/>
      <c r="AH11" s="91" t="s">
        <v>106</v>
      </c>
      <c r="AI11" s="94" t="s">
        <v>107</v>
      </c>
      <c r="AJ11" s="91" t="s">
        <v>108</v>
      </c>
      <c r="AK11" s="91" t="s">
        <v>109</v>
      </c>
    </row>
    <row r="12" ht="37.5" customHeight="1">
      <c r="A12" s="95"/>
      <c r="B12" s="96" t="s">
        <v>110</v>
      </c>
      <c r="C12" s="97" t="s">
        <v>111</v>
      </c>
      <c r="D12" s="98"/>
      <c r="E12" s="99">
        <v>690.0</v>
      </c>
      <c r="F12" s="99">
        <f t="shared" ref="F12:J12" si="16">($E12+10)*F$2</f>
        <v>490</v>
      </c>
      <c r="G12" s="99">
        <f t="shared" si="16"/>
        <v>455</v>
      </c>
      <c r="H12" s="99">
        <f t="shared" si="16"/>
        <v>420</v>
      </c>
      <c r="I12" s="99">
        <f t="shared" si="16"/>
        <v>385</v>
      </c>
      <c r="J12" s="99">
        <f t="shared" si="16"/>
        <v>385</v>
      </c>
      <c r="K12" s="100">
        <v>45.0</v>
      </c>
      <c r="L12" s="75"/>
      <c r="M12" s="101" t="str">
        <f t="shared" si="5"/>
        <v>-</v>
      </c>
      <c r="N12" s="77" t="str">
        <f t="shared" si="6"/>
        <v>-</v>
      </c>
      <c r="O12" s="101" t="str">
        <f t="shared" si="7"/>
        <v>-</v>
      </c>
      <c r="P12" s="101" t="str">
        <f t="shared" si="8"/>
        <v>-</v>
      </c>
      <c r="Q12" s="102">
        <f t="shared" si="9"/>
        <v>0</v>
      </c>
      <c r="R12" s="103">
        <f t="shared" si="10"/>
        <v>0</v>
      </c>
      <c r="S12" s="104">
        <f t="shared" si="11"/>
        <v>0</v>
      </c>
      <c r="T12" s="105">
        <v>96.0</v>
      </c>
      <c r="U12" s="106">
        <f t="shared" si="12"/>
        <v>0.1391304348</v>
      </c>
      <c r="V12" s="107">
        <v>0.2</v>
      </c>
      <c r="W12" s="108">
        <f t="shared" si="17"/>
        <v>0.0005461333333</v>
      </c>
      <c r="X12" s="109" t="s">
        <v>81</v>
      </c>
      <c r="Y12" s="110">
        <v>43626.0</v>
      </c>
      <c r="Z12" s="111" t="s">
        <v>60</v>
      </c>
      <c r="AA12" s="112">
        <v>0.1</v>
      </c>
      <c r="AB12" s="113">
        <v>4.660006614937E12</v>
      </c>
      <c r="AC12" s="122" t="s">
        <v>112</v>
      </c>
      <c r="AD12" s="109" t="s">
        <v>62</v>
      </c>
      <c r="AE12" s="115" t="s">
        <v>113</v>
      </c>
      <c r="AF12" s="116" t="s">
        <v>114</v>
      </c>
      <c r="AG12" s="116"/>
      <c r="AH12" s="117" t="s">
        <v>115</v>
      </c>
      <c r="AI12" s="118" t="s">
        <v>116</v>
      </c>
      <c r="AJ12" s="117" t="s">
        <v>117</v>
      </c>
      <c r="AK12" s="117" t="s">
        <v>118</v>
      </c>
    </row>
    <row r="13" ht="44.25" customHeight="1">
      <c r="A13" s="69"/>
      <c r="B13" s="70" t="s">
        <v>119</v>
      </c>
      <c r="C13" s="71" t="s">
        <v>120</v>
      </c>
      <c r="D13" s="72"/>
      <c r="E13" s="73">
        <v>490.0</v>
      </c>
      <c r="F13" s="73">
        <f t="shared" ref="F13:J13" si="18">($E13+10)*F$2</f>
        <v>350</v>
      </c>
      <c r="G13" s="73">
        <f t="shared" si="18"/>
        <v>325</v>
      </c>
      <c r="H13" s="73">
        <f t="shared" si="18"/>
        <v>300</v>
      </c>
      <c r="I13" s="73">
        <f t="shared" si="18"/>
        <v>275</v>
      </c>
      <c r="J13" s="73">
        <f t="shared" si="18"/>
        <v>275</v>
      </c>
      <c r="K13" s="74">
        <v>45.0</v>
      </c>
      <c r="L13" s="75"/>
      <c r="M13" s="76" t="str">
        <f t="shared" si="5"/>
        <v>-</v>
      </c>
      <c r="N13" s="77" t="str">
        <f t="shared" si="6"/>
        <v>-</v>
      </c>
      <c r="O13" s="76" t="str">
        <f t="shared" si="7"/>
        <v>-</v>
      </c>
      <c r="P13" s="76" t="str">
        <f t="shared" si="8"/>
        <v>-</v>
      </c>
      <c r="Q13" s="78">
        <f t="shared" si="9"/>
        <v>0</v>
      </c>
      <c r="R13" s="79">
        <f t="shared" si="10"/>
        <v>0</v>
      </c>
      <c r="S13" s="80">
        <f t="shared" si="11"/>
        <v>0</v>
      </c>
      <c r="T13" s="81">
        <v>64.0</v>
      </c>
      <c r="U13" s="82">
        <f t="shared" si="12"/>
        <v>0.1306122449</v>
      </c>
      <c r="V13" s="83">
        <v>0.17</v>
      </c>
      <c r="W13" s="84">
        <f t="shared" si="17"/>
        <v>0.0005461333333</v>
      </c>
      <c r="X13" s="85" t="s">
        <v>81</v>
      </c>
      <c r="Y13" s="86">
        <v>45547.0</v>
      </c>
      <c r="Z13" s="123" t="s">
        <v>45</v>
      </c>
      <c r="AA13" s="88">
        <v>0.1</v>
      </c>
      <c r="AB13" s="89">
        <v>4.603312244603E12</v>
      </c>
      <c r="AC13" s="90" t="s">
        <v>121</v>
      </c>
      <c r="AD13" s="85" t="s">
        <v>62</v>
      </c>
      <c r="AE13" s="120" t="s">
        <v>122</v>
      </c>
      <c r="AF13" s="121" t="s">
        <v>123</v>
      </c>
      <c r="AG13" s="121"/>
      <c r="AH13" s="91" t="s">
        <v>124</v>
      </c>
      <c r="AI13" s="94" t="s">
        <v>125</v>
      </c>
      <c r="AJ13" s="91" t="s">
        <v>126</v>
      </c>
      <c r="AK13" s="91" t="s">
        <v>127</v>
      </c>
    </row>
    <row r="14" ht="70.5" customHeight="1">
      <c r="A14" s="95"/>
      <c r="B14" s="96" t="s">
        <v>128</v>
      </c>
      <c r="C14" s="97" t="s">
        <v>129</v>
      </c>
      <c r="D14" s="98"/>
      <c r="E14" s="99">
        <v>2490.0</v>
      </c>
      <c r="F14" s="99">
        <f t="shared" ref="F14:J14" si="19">($E14+10)*F$2</f>
        <v>1750</v>
      </c>
      <c r="G14" s="99">
        <f t="shared" si="19"/>
        <v>1625</v>
      </c>
      <c r="H14" s="99">
        <f t="shared" si="19"/>
        <v>1500</v>
      </c>
      <c r="I14" s="99">
        <f t="shared" si="19"/>
        <v>1375</v>
      </c>
      <c r="J14" s="99">
        <f t="shared" si="19"/>
        <v>1375</v>
      </c>
      <c r="K14" s="100">
        <v>7.0</v>
      </c>
      <c r="L14" s="75">
        <v>500.0</v>
      </c>
      <c r="M14" s="101">
        <f t="shared" si="5"/>
        <v>1245000</v>
      </c>
      <c r="N14" s="77">
        <f t="shared" si="6"/>
        <v>687500</v>
      </c>
      <c r="O14" s="101">
        <f t="shared" si="7"/>
        <v>557500</v>
      </c>
      <c r="P14" s="101">
        <f t="shared" si="8"/>
        <v>1375</v>
      </c>
      <c r="Q14" s="102">
        <f t="shared" si="9"/>
        <v>500</v>
      </c>
      <c r="R14" s="103">
        <f t="shared" si="10"/>
        <v>72</v>
      </c>
      <c r="S14" s="104">
        <f t="shared" si="11"/>
        <v>3.15</v>
      </c>
      <c r="T14" s="105">
        <v>300.0</v>
      </c>
      <c r="U14" s="106">
        <f t="shared" si="12"/>
        <v>0.1204819277</v>
      </c>
      <c r="V14" s="107">
        <v>1.0</v>
      </c>
      <c r="W14" s="108">
        <f>30*30*7/1000000</f>
        <v>0.0063</v>
      </c>
      <c r="X14" s="109" t="s">
        <v>130</v>
      </c>
      <c r="Y14" s="110">
        <v>44104.0</v>
      </c>
      <c r="Z14" s="111" t="s">
        <v>131</v>
      </c>
      <c r="AA14" s="112">
        <v>0.1</v>
      </c>
      <c r="AB14" s="113">
        <v>4.60331207574E12</v>
      </c>
      <c r="AC14" s="122" t="s">
        <v>132</v>
      </c>
      <c r="AD14" s="109" t="s">
        <v>92</v>
      </c>
      <c r="AE14" s="115" t="s">
        <v>133</v>
      </c>
      <c r="AF14" s="116" t="s">
        <v>134</v>
      </c>
      <c r="AG14" s="116"/>
      <c r="AH14" s="117" t="s">
        <v>135</v>
      </c>
      <c r="AI14" s="118" t="s">
        <v>136</v>
      </c>
      <c r="AJ14" s="117" t="s">
        <v>137</v>
      </c>
      <c r="AK14" s="117" t="s">
        <v>138</v>
      </c>
    </row>
    <row r="15" ht="65.25" customHeight="1">
      <c r="A15" s="124" t="s">
        <v>139</v>
      </c>
      <c r="B15" s="125" t="s">
        <v>140</v>
      </c>
      <c r="C15" s="126" t="s">
        <v>141</v>
      </c>
      <c r="D15" s="127"/>
      <c r="E15" s="128">
        <v>1790.0</v>
      </c>
      <c r="F15" s="128">
        <f t="shared" ref="F15:J15" si="20">($E15+10)*(F$2+0.05)</f>
        <v>1350</v>
      </c>
      <c r="G15" s="128">
        <f t="shared" si="20"/>
        <v>1260</v>
      </c>
      <c r="H15" s="128">
        <f t="shared" si="20"/>
        <v>1170</v>
      </c>
      <c r="I15" s="128">
        <f t="shared" si="20"/>
        <v>1080</v>
      </c>
      <c r="J15" s="129">
        <f t="shared" si="20"/>
        <v>1080</v>
      </c>
      <c r="K15" s="74">
        <v>20.0</v>
      </c>
      <c r="L15" s="75">
        <v>5.0</v>
      </c>
      <c r="M15" s="76">
        <f t="shared" si="5"/>
        <v>8950</v>
      </c>
      <c r="N15" s="77">
        <f t="shared" si="6"/>
        <v>5400</v>
      </c>
      <c r="O15" s="76">
        <f t="shared" si="7"/>
        <v>3550</v>
      </c>
      <c r="P15" s="76">
        <f t="shared" si="8"/>
        <v>1080</v>
      </c>
      <c r="Q15" s="78">
        <f t="shared" si="9"/>
        <v>2.25</v>
      </c>
      <c r="R15" s="79">
        <f t="shared" si="10"/>
        <v>1</v>
      </c>
      <c r="S15" s="80">
        <f t="shared" si="11"/>
        <v>0.01023</v>
      </c>
      <c r="T15" s="81">
        <v>194.0</v>
      </c>
      <c r="U15" s="82">
        <f t="shared" si="12"/>
        <v>0.1083798883</v>
      </c>
      <c r="V15" s="83">
        <v>0.45</v>
      </c>
      <c r="W15" s="84">
        <f>33*24*31/12/1000000</f>
        <v>0.002046</v>
      </c>
      <c r="X15" s="85" t="s">
        <v>142</v>
      </c>
      <c r="Y15" s="86">
        <v>44187.0</v>
      </c>
      <c r="Z15" s="123" t="s">
        <v>90</v>
      </c>
      <c r="AA15" s="88">
        <v>0.1</v>
      </c>
      <c r="AB15" s="89" t="s">
        <v>143</v>
      </c>
      <c r="AC15" s="90" t="s">
        <v>144</v>
      </c>
      <c r="AD15" s="85" t="s">
        <v>62</v>
      </c>
      <c r="AE15" s="91" t="s">
        <v>145</v>
      </c>
      <c r="AF15" s="91" t="s">
        <v>146</v>
      </c>
      <c r="AG15" s="91" t="s">
        <v>147</v>
      </c>
      <c r="AH15" s="91" t="s">
        <v>148</v>
      </c>
      <c r="AI15" s="94" t="s">
        <v>149</v>
      </c>
      <c r="AJ15" s="91" t="s">
        <v>150</v>
      </c>
      <c r="AK15" s="91" t="s">
        <v>151</v>
      </c>
    </row>
    <row r="16" ht="45.0" customHeight="1">
      <c r="A16" s="95"/>
      <c r="B16" s="96" t="s">
        <v>152</v>
      </c>
      <c r="C16" s="97" t="s">
        <v>153</v>
      </c>
      <c r="D16" s="130"/>
      <c r="E16" s="99">
        <v>990.0</v>
      </c>
      <c r="F16" s="99">
        <f t="shared" ref="F16:J16" si="21">($E16+10)*F$2</f>
        <v>700</v>
      </c>
      <c r="G16" s="99">
        <f t="shared" si="21"/>
        <v>650</v>
      </c>
      <c r="H16" s="99">
        <f t="shared" si="21"/>
        <v>600</v>
      </c>
      <c r="I16" s="99">
        <f t="shared" si="21"/>
        <v>550</v>
      </c>
      <c r="J16" s="99">
        <f t="shared" si="21"/>
        <v>550</v>
      </c>
      <c r="K16" s="100">
        <v>40.0</v>
      </c>
      <c r="L16" s="75"/>
      <c r="M16" s="101" t="str">
        <f t="shared" si="5"/>
        <v>-</v>
      </c>
      <c r="N16" s="77" t="str">
        <f t="shared" si="6"/>
        <v>-</v>
      </c>
      <c r="O16" s="101" t="str">
        <f t="shared" si="7"/>
        <v>-</v>
      </c>
      <c r="P16" s="101" t="str">
        <f t="shared" si="8"/>
        <v>-</v>
      </c>
      <c r="Q16" s="102">
        <f t="shared" si="9"/>
        <v>0</v>
      </c>
      <c r="R16" s="103">
        <f t="shared" si="10"/>
        <v>0</v>
      </c>
      <c r="S16" s="104">
        <f t="shared" si="11"/>
        <v>0</v>
      </c>
      <c r="T16" s="105"/>
      <c r="U16" s="106"/>
      <c r="V16" s="107">
        <v>0.3</v>
      </c>
      <c r="W16" s="108">
        <f>8*13*4/10/1000000</f>
        <v>0.0000416</v>
      </c>
      <c r="X16" s="109" t="s">
        <v>154</v>
      </c>
      <c r="Y16" s="110">
        <v>44676.0</v>
      </c>
      <c r="Z16" s="131" t="s">
        <v>155</v>
      </c>
      <c r="AA16" s="112">
        <v>0.1</v>
      </c>
      <c r="AB16" s="113">
        <v>4.603312244122E12</v>
      </c>
      <c r="AC16" s="114" t="s">
        <v>156</v>
      </c>
      <c r="AD16" s="109" t="s">
        <v>62</v>
      </c>
      <c r="AE16" s="117" t="s">
        <v>157</v>
      </c>
      <c r="AF16" s="117" t="s">
        <v>158</v>
      </c>
      <c r="AG16" s="117"/>
      <c r="AH16" s="117"/>
      <c r="AI16" s="118" t="s">
        <v>149</v>
      </c>
      <c r="AJ16" s="117" t="s">
        <v>150</v>
      </c>
      <c r="AK16" s="117"/>
    </row>
    <row r="17" ht="57.0" customHeight="1">
      <c r="A17" s="69"/>
      <c r="B17" s="70" t="s">
        <v>159</v>
      </c>
      <c r="C17" s="71" t="s">
        <v>160</v>
      </c>
      <c r="D17" s="132"/>
      <c r="E17" s="73">
        <v>1790.0</v>
      </c>
      <c r="F17" s="73">
        <f t="shared" ref="F17:J17" si="22">($E17+10)*F$2</f>
        <v>1260</v>
      </c>
      <c r="G17" s="73">
        <f t="shared" si="22"/>
        <v>1170</v>
      </c>
      <c r="H17" s="73">
        <f t="shared" si="22"/>
        <v>1080</v>
      </c>
      <c r="I17" s="73">
        <f t="shared" si="22"/>
        <v>990</v>
      </c>
      <c r="J17" s="73">
        <f t="shared" si="22"/>
        <v>990</v>
      </c>
      <c r="K17" s="74">
        <v>12.0</v>
      </c>
      <c r="L17" s="75"/>
      <c r="M17" s="76" t="str">
        <f t="shared" si="5"/>
        <v>-</v>
      </c>
      <c r="N17" s="77" t="str">
        <f t="shared" si="6"/>
        <v>-</v>
      </c>
      <c r="O17" s="76" t="str">
        <f t="shared" si="7"/>
        <v>-</v>
      </c>
      <c r="P17" s="76" t="str">
        <f t="shared" si="8"/>
        <v>-</v>
      </c>
      <c r="Q17" s="78">
        <f t="shared" si="9"/>
        <v>0</v>
      </c>
      <c r="R17" s="79">
        <f t="shared" si="10"/>
        <v>0</v>
      </c>
      <c r="S17" s="80">
        <f t="shared" si="11"/>
        <v>0</v>
      </c>
      <c r="T17" s="133">
        <v>194.0</v>
      </c>
      <c r="U17" s="134">
        <f t="shared" ref="U17:U21" si="24">T17/E17</f>
        <v>0.1083798883</v>
      </c>
      <c r="V17" s="83">
        <v>0.45</v>
      </c>
      <c r="W17" s="84">
        <f>33*24*31/12/1000000</f>
        <v>0.002046</v>
      </c>
      <c r="X17" s="85" t="s">
        <v>142</v>
      </c>
      <c r="Y17" s="86">
        <v>45275.0</v>
      </c>
      <c r="Z17" s="123" t="s">
        <v>155</v>
      </c>
      <c r="AA17" s="88">
        <v>0.1</v>
      </c>
      <c r="AB17" s="89">
        <v>4.603312244573E12</v>
      </c>
      <c r="AC17" s="90" t="s">
        <v>161</v>
      </c>
      <c r="AD17" s="85" t="s">
        <v>92</v>
      </c>
      <c r="AE17" s="91" t="s">
        <v>162</v>
      </c>
      <c r="AF17" s="91" t="s">
        <v>163</v>
      </c>
      <c r="AG17" s="91" t="s">
        <v>164</v>
      </c>
      <c r="AH17" s="91" t="s">
        <v>165</v>
      </c>
      <c r="AI17" s="94" t="s">
        <v>166</v>
      </c>
      <c r="AJ17" s="91" t="s">
        <v>167</v>
      </c>
      <c r="AK17" s="91" t="s">
        <v>168</v>
      </c>
    </row>
    <row r="18" ht="54.0" customHeight="1">
      <c r="A18" s="124" t="s">
        <v>139</v>
      </c>
      <c r="B18" s="125" t="s">
        <v>169</v>
      </c>
      <c r="C18" s="126" t="s">
        <v>170</v>
      </c>
      <c r="D18" s="127"/>
      <c r="E18" s="128">
        <v>2990.0</v>
      </c>
      <c r="F18" s="128">
        <f t="shared" ref="F18:I18" si="23">($E18+10)*(F$2+0.05)</f>
        <v>2250</v>
      </c>
      <c r="G18" s="128">
        <f t="shared" si="23"/>
        <v>2100</v>
      </c>
      <c r="H18" s="128">
        <f t="shared" si="23"/>
        <v>1950</v>
      </c>
      <c r="I18" s="128">
        <f t="shared" si="23"/>
        <v>1800</v>
      </c>
      <c r="J18" s="129"/>
      <c r="K18" s="100">
        <v>10.0</v>
      </c>
      <c r="L18" s="75">
        <v>40.0</v>
      </c>
      <c r="M18" s="101">
        <f t="shared" si="5"/>
        <v>119600</v>
      </c>
      <c r="N18" s="77">
        <f t="shared" si="6"/>
        <v>72000</v>
      </c>
      <c r="O18" s="101">
        <f t="shared" si="7"/>
        <v>47600</v>
      </c>
      <c r="P18" s="101">
        <f t="shared" si="8"/>
        <v>1800</v>
      </c>
      <c r="Q18" s="102">
        <f t="shared" si="9"/>
        <v>36</v>
      </c>
      <c r="R18" s="103">
        <f t="shared" si="10"/>
        <v>4</v>
      </c>
      <c r="S18" s="104">
        <f t="shared" si="11"/>
        <v>0.131328</v>
      </c>
      <c r="T18" s="105">
        <v>360.0</v>
      </c>
      <c r="U18" s="106">
        <f t="shared" si="24"/>
        <v>0.1204013378</v>
      </c>
      <c r="V18" s="107">
        <v>0.9</v>
      </c>
      <c r="W18" s="108">
        <f t="shared" ref="W18:W20" si="26">24*36*38/1000000/10</f>
        <v>0.0032832</v>
      </c>
      <c r="X18" s="109" t="s">
        <v>171</v>
      </c>
      <c r="Y18" s="110">
        <v>45769.0</v>
      </c>
      <c r="Z18" s="131" t="s">
        <v>45</v>
      </c>
      <c r="AA18" s="112">
        <v>0.1</v>
      </c>
      <c r="AB18" s="113">
        <v>4.603312563391E12</v>
      </c>
      <c r="AC18" s="114" t="s">
        <v>172</v>
      </c>
      <c r="AD18" s="109" t="s">
        <v>173</v>
      </c>
      <c r="AE18" s="117" t="s">
        <v>174</v>
      </c>
      <c r="AF18" s="117" t="s">
        <v>175</v>
      </c>
      <c r="AG18" s="117"/>
      <c r="AH18" s="117"/>
      <c r="AI18" s="118" t="s">
        <v>176</v>
      </c>
      <c r="AJ18" s="117" t="s">
        <v>177</v>
      </c>
      <c r="AK18" s="117" t="s">
        <v>178</v>
      </c>
    </row>
    <row r="19" ht="54.0" customHeight="1">
      <c r="A19" s="124" t="s">
        <v>139</v>
      </c>
      <c r="B19" s="125" t="s">
        <v>179</v>
      </c>
      <c r="C19" s="126" t="s">
        <v>180</v>
      </c>
      <c r="D19" s="127"/>
      <c r="E19" s="128">
        <v>2990.0</v>
      </c>
      <c r="F19" s="128">
        <f t="shared" ref="F19:J19" si="25">($E19+10)*(F$2+0.05)</f>
        <v>2250</v>
      </c>
      <c r="G19" s="128">
        <f t="shared" si="25"/>
        <v>2100</v>
      </c>
      <c r="H19" s="128">
        <f t="shared" si="25"/>
        <v>1950</v>
      </c>
      <c r="I19" s="128">
        <f t="shared" si="25"/>
        <v>1800</v>
      </c>
      <c r="J19" s="129">
        <f t="shared" si="25"/>
        <v>1800</v>
      </c>
      <c r="K19" s="74">
        <v>10.0</v>
      </c>
      <c r="L19" s="75">
        <v>40.0</v>
      </c>
      <c r="M19" s="76">
        <f t="shared" si="5"/>
        <v>119600</v>
      </c>
      <c r="N19" s="77">
        <f t="shared" si="6"/>
        <v>72000</v>
      </c>
      <c r="O19" s="76">
        <f t="shared" si="7"/>
        <v>47600</v>
      </c>
      <c r="P19" s="76">
        <f t="shared" si="8"/>
        <v>1800</v>
      </c>
      <c r="Q19" s="78">
        <f t="shared" si="9"/>
        <v>36</v>
      </c>
      <c r="R19" s="79">
        <f t="shared" si="10"/>
        <v>4</v>
      </c>
      <c r="S19" s="80">
        <f t="shared" si="11"/>
        <v>0.131328</v>
      </c>
      <c r="T19" s="81">
        <v>360.0</v>
      </c>
      <c r="U19" s="82">
        <f t="shared" si="24"/>
        <v>0.1204013378</v>
      </c>
      <c r="V19" s="83">
        <v>0.9</v>
      </c>
      <c r="W19" s="84">
        <f t="shared" si="26"/>
        <v>0.0032832</v>
      </c>
      <c r="X19" s="85" t="s">
        <v>171</v>
      </c>
      <c r="Y19" s="86">
        <v>44182.0</v>
      </c>
      <c r="Z19" s="123" t="s">
        <v>181</v>
      </c>
      <c r="AA19" s="88">
        <v>0.2</v>
      </c>
      <c r="AB19" s="89" t="s">
        <v>182</v>
      </c>
      <c r="AC19" s="90" t="s">
        <v>183</v>
      </c>
      <c r="AD19" s="85" t="s">
        <v>184</v>
      </c>
      <c r="AE19" s="91" t="s">
        <v>185</v>
      </c>
      <c r="AF19" s="91" t="s">
        <v>186</v>
      </c>
      <c r="AG19" s="91" t="s">
        <v>187</v>
      </c>
      <c r="AH19" s="91" t="s">
        <v>188</v>
      </c>
      <c r="AI19" s="94" t="s">
        <v>176</v>
      </c>
      <c r="AJ19" s="91" t="s">
        <v>177</v>
      </c>
      <c r="AK19" s="91" t="s">
        <v>178</v>
      </c>
    </row>
    <row r="20" ht="54.0" customHeight="1">
      <c r="A20" s="124" t="s">
        <v>139</v>
      </c>
      <c r="B20" s="125" t="s">
        <v>189</v>
      </c>
      <c r="C20" s="126" t="s">
        <v>190</v>
      </c>
      <c r="D20" s="127"/>
      <c r="E20" s="128">
        <v>2990.0</v>
      </c>
      <c r="F20" s="128">
        <f t="shared" ref="F20:J20" si="27">($E20+10)*(F$2+0.05)</f>
        <v>2250</v>
      </c>
      <c r="G20" s="128">
        <f t="shared" si="27"/>
        <v>2100</v>
      </c>
      <c r="H20" s="128">
        <f t="shared" si="27"/>
        <v>1950</v>
      </c>
      <c r="I20" s="128">
        <f t="shared" si="27"/>
        <v>1800</v>
      </c>
      <c r="J20" s="129">
        <f t="shared" si="27"/>
        <v>1800</v>
      </c>
      <c r="K20" s="100">
        <v>10.0</v>
      </c>
      <c r="L20" s="75">
        <v>40.0</v>
      </c>
      <c r="M20" s="101">
        <f t="shared" si="5"/>
        <v>119600</v>
      </c>
      <c r="N20" s="77">
        <f t="shared" si="6"/>
        <v>72000</v>
      </c>
      <c r="O20" s="101">
        <f t="shared" si="7"/>
        <v>47600</v>
      </c>
      <c r="P20" s="101">
        <f t="shared" si="8"/>
        <v>1800</v>
      </c>
      <c r="Q20" s="102">
        <f t="shared" si="9"/>
        <v>36</v>
      </c>
      <c r="R20" s="103">
        <f t="shared" si="10"/>
        <v>4</v>
      </c>
      <c r="S20" s="104">
        <f t="shared" si="11"/>
        <v>0.131328</v>
      </c>
      <c r="T20" s="105">
        <v>360.0</v>
      </c>
      <c r="U20" s="106">
        <f t="shared" si="24"/>
        <v>0.1204013378</v>
      </c>
      <c r="V20" s="107">
        <v>0.9</v>
      </c>
      <c r="W20" s="108">
        <f t="shared" si="26"/>
        <v>0.0032832</v>
      </c>
      <c r="X20" s="109" t="s">
        <v>171</v>
      </c>
      <c r="Y20" s="110">
        <v>45580.0</v>
      </c>
      <c r="Z20" s="131" t="s">
        <v>181</v>
      </c>
      <c r="AA20" s="112">
        <v>0.2</v>
      </c>
      <c r="AB20" s="113">
        <v>4.603312563247E12</v>
      </c>
      <c r="AC20" s="114" t="s">
        <v>191</v>
      </c>
      <c r="AD20" s="109" t="s">
        <v>184</v>
      </c>
      <c r="AE20" s="117" t="s">
        <v>185</v>
      </c>
      <c r="AF20" s="117" t="s">
        <v>192</v>
      </c>
      <c r="AG20" s="117" t="s">
        <v>193</v>
      </c>
      <c r="AH20" s="117" t="s">
        <v>193</v>
      </c>
      <c r="AI20" s="118" t="s">
        <v>176</v>
      </c>
      <c r="AJ20" s="117" t="s">
        <v>177</v>
      </c>
      <c r="AK20" s="117" t="s">
        <v>178</v>
      </c>
    </row>
    <row r="21" ht="41.25" customHeight="1">
      <c r="A21" s="69"/>
      <c r="B21" s="70" t="s">
        <v>194</v>
      </c>
      <c r="C21" s="71" t="s">
        <v>195</v>
      </c>
      <c r="D21" s="135"/>
      <c r="E21" s="73">
        <v>490.0</v>
      </c>
      <c r="F21" s="73">
        <f t="shared" ref="F21:J21" si="28">($E21+10)*F$2</f>
        <v>350</v>
      </c>
      <c r="G21" s="73">
        <f t="shared" si="28"/>
        <v>325</v>
      </c>
      <c r="H21" s="73">
        <f t="shared" si="28"/>
        <v>300</v>
      </c>
      <c r="I21" s="73">
        <f t="shared" si="28"/>
        <v>275</v>
      </c>
      <c r="J21" s="73">
        <f t="shared" si="28"/>
        <v>275</v>
      </c>
      <c r="K21" s="74">
        <v>100.0</v>
      </c>
      <c r="L21" s="75"/>
      <c r="M21" s="76" t="str">
        <f t="shared" si="5"/>
        <v>-</v>
      </c>
      <c r="N21" s="77" t="str">
        <f t="shared" si="6"/>
        <v>-</v>
      </c>
      <c r="O21" s="76" t="str">
        <f t="shared" si="7"/>
        <v>-</v>
      </c>
      <c r="P21" s="76" t="str">
        <f t="shared" si="8"/>
        <v>-</v>
      </c>
      <c r="Q21" s="78">
        <f t="shared" si="9"/>
        <v>0</v>
      </c>
      <c r="R21" s="79">
        <f t="shared" si="10"/>
        <v>0</v>
      </c>
      <c r="S21" s="80">
        <f t="shared" si="11"/>
        <v>0</v>
      </c>
      <c r="T21" s="133">
        <v>360.0</v>
      </c>
      <c r="U21" s="134">
        <f t="shared" si="24"/>
        <v>0.7346938776</v>
      </c>
      <c r="V21" s="83">
        <v>0.1</v>
      </c>
      <c r="W21" s="84">
        <f>10*7*3/1000000/10</f>
        <v>0.000021</v>
      </c>
      <c r="X21" s="85" t="s">
        <v>196</v>
      </c>
      <c r="Y21" s="86">
        <v>45198.0</v>
      </c>
      <c r="Z21" s="123" t="s">
        <v>181</v>
      </c>
      <c r="AA21" s="88">
        <v>0.2</v>
      </c>
      <c r="AB21" s="89">
        <v>4.603312244504E12</v>
      </c>
      <c r="AC21" s="90" t="s">
        <v>197</v>
      </c>
      <c r="AD21" s="85" t="s">
        <v>184</v>
      </c>
      <c r="AE21" s="91" t="s">
        <v>198</v>
      </c>
      <c r="AF21" s="91" t="s">
        <v>199</v>
      </c>
      <c r="AG21" s="91"/>
      <c r="AH21" s="91"/>
      <c r="AI21" s="94"/>
      <c r="AJ21" s="91"/>
      <c r="AK21" s="91"/>
    </row>
    <row r="22" ht="54.0" customHeight="1">
      <c r="A22" s="124" t="s">
        <v>139</v>
      </c>
      <c r="B22" s="125" t="s">
        <v>200</v>
      </c>
      <c r="C22" s="136" t="s">
        <v>201</v>
      </c>
      <c r="D22" s="137"/>
      <c r="E22" s="128">
        <v>1490.0</v>
      </c>
      <c r="F22" s="128">
        <f t="shared" ref="F22:I22" si="29">($E22+10)*(F$2+0.05)</f>
        <v>1125</v>
      </c>
      <c r="G22" s="128">
        <f t="shared" si="29"/>
        <v>1050</v>
      </c>
      <c r="H22" s="128">
        <f t="shared" si="29"/>
        <v>975</v>
      </c>
      <c r="I22" s="128">
        <f t="shared" si="29"/>
        <v>900</v>
      </c>
      <c r="J22" s="138"/>
      <c r="K22" s="100">
        <v>32.0</v>
      </c>
      <c r="L22" s="75">
        <v>20.0</v>
      </c>
      <c r="M22" s="101">
        <f t="shared" si="5"/>
        <v>29800</v>
      </c>
      <c r="N22" s="77">
        <f t="shared" si="6"/>
        <v>18000</v>
      </c>
      <c r="O22" s="101">
        <f t="shared" si="7"/>
        <v>11800</v>
      </c>
      <c r="P22" s="101">
        <f t="shared" si="8"/>
        <v>900</v>
      </c>
      <c r="Q22" s="102">
        <f t="shared" si="9"/>
        <v>14</v>
      </c>
      <c r="R22" s="103">
        <f t="shared" si="10"/>
        <v>1</v>
      </c>
      <c r="S22" s="104">
        <f t="shared" si="11"/>
        <v>0.0187</v>
      </c>
      <c r="T22" s="139"/>
      <c r="U22" s="140"/>
      <c r="V22" s="107">
        <v>0.7</v>
      </c>
      <c r="W22" s="108">
        <f>17*11*5/1000000</f>
        <v>0.000935</v>
      </c>
      <c r="X22" s="109" t="s">
        <v>202</v>
      </c>
      <c r="Y22" s="110">
        <v>44910.0</v>
      </c>
      <c r="Z22" s="131" t="s">
        <v>181</v>
      </c>
      <c r="AA22" s="112">
        <v>0.2</v>
      </c>
      <c r="AB22" s="113">
        <v>4.60331224458E12</v>
      </c>
      <c r="AC22" s="114" t="s">
        <v>203</v>
      </c>
      <c r="AD22" s="109" t="s">
        <v>184</v>
      </c>
      <c r="AE22" s="117" t="s">
        <v>204</v>
      </c>
      <c r="AF22" s="117" t="s">
        <v>205</v>
      </c>
      <c r="AG22" s="117"/>
      <c r="AH22" s="117"/>
      <c r="AI22" s="118" t="s">
        <v>176</v>
      </c>
      <c r="AJ22" s="118" t="s">
        <v>177</v>
      </c>
      <c r="AK22" s="117" t="s">
        <v>206</v>
      </c>
    </row>
    <row r="23" ht="54.0" customHeight="1">
      <c r="A23" s="69"/>
      <c r="B23" s="70" t="s">
        <v>207</v>
      </c>
      <c r="C23" s="71" t="s">
        <v>208</v>
      </c>
      <c r="D23" s="135"/>
      <c r="E23" s="73">
        <v>4990.0</v>
      </c>
      <c r="F23" s="73">
        <f t="shared" ref="F23:J23" si="30">($E23+10)*F$2</f>
        <v>3500</v>
      </c>
      <c r="G23" s="73">
        <f t="shared" si="30"/>
        <v>3250</v>
      </c>
      <c r="H23" s="73">
        <f t="shared" si="30"/>
        <v>3000</v>
      </c>
      <c r="I23" s="73">
        <f t="shared" si="30"/>
        <v>2750</v>
      </c>
      <c r="J23" s="73">
        <f t="shared" si="30"/>
        <v>2750</v>
      </c>
      <c r="K23" s="74">
        <v>10.0</v>
      </c>
      <c r="L23" s="75"/>
      <c r="M23" s="76" t="str">
        <f t="shared" si="5"/>
        <v>-</v>
      </c>
      <c r="N23" s="77" t="str">
        <f t="shared" si="6"/>
        <v>-</v>
      </c>
      <c r="O23" s="76" t="str">
        <f t="shared" si="7"/>
        <v>-</v>
      </c>
      <c r="P23" s="76" t="str">
        <f t="shared" si="8"/>
        <v>-</v>
      </c>
      <c r="Q23" s="78">
        <f t="shared" si="9"/>
        <v>0</v>
      </c>
      <c r="R23" s="79">
        <f t="shared" si="10"/>
        <v>0</v>
      </c>
      <c r="S23" s="80">
        <f t="shared" si="11"/>
        <v>0</v>
      </c>
      <c r="T23" s="133">
        <v>360.0</v>
      </c>
      <c r="U23" s="134">
        <f>T23/E23</f>
        <v>0.07214428858</v>
      </c>
      <c r="V23" s="83">
        <v>0.9</v>
      </c>
      <c r="W23" s="84">
        <f>24*36*38/1000000/10</f>
        <v>0.0032832</v>
      </c>
      <c r="X23" s="85" t="s">
        <v>171</v>
      </c>
      <c r="Y23" s="86">
        <v>44910.0</v>
      </c>
      <c r="Z23" s="123" t="s">
        <v>181</v>
      </c>
      <c r="AA23" s="88">
        <v>0.2</v>
      </c>
      <c r="AB23" s="89">
        <v>4.603312244023E12</v>
      </c>
      <c r="AC23" s="90" t="s">
        <v>209</v>
      </c>
      <c r="AD23" s="85" t="s">
        <v>184</v>
      </c>
      <c r="AE23" s="91" t="s">
        <v>210</v>
      </c>
      <c r="AF23" s="91" t="s">
        <v>211</v>
      </c>
      <c r="AG23" s="91"/>
      <c r="AH23" s="91"/>
      <c r="AI23" s="94" t="s">
        <v>176</v>
      </c>
      <c r="AJ23" s="91" t="s">
        <v>177</v>
      </c>
      <c r="AK23" s="91"/>
    </row>
    <row r="24" ht="54.0" customHeight="1">
      <c r="A24" s="95"/>
      <c r="B24" s="96" t="s">
        <v>212</v>
      </c>
      <c r="C24" s="97" t="s">
        <v>213</v>
      </c>
      <c r="D24" s="141"/>
      <c r="E24" s="99">
        <v>1490.0</v>
      </c>
      <c r="F24" s="99">
        <f t="shared" ref="F24:J24" si="31">($E24+10)*F$2</f>
        <v>1050</v>
      </c>
      <c r="G24" s="99">
        <f t="shared" si="31"/>
        <v>975</v>
      </c>
      <c r="H24" s="99">
        <f t="shared" si="31"/>
        <v>900</v>
      </c>
      <c r="I24" s="99">
        <f t="shared" si="31"/>
        <v>825</v>
      </c>
      <c r="J24" s="99">
        <f t="shared" si="31"/>
        <v>825</v>
      </c>
      <c r="K24" s="100">
        <v>10.0</v>
      </c>
      <c r="L24" s="75"/>
      <c r="M24" s="101" t="str">
        <f t="shared" si="5"/>
        <v>-</v>
      </c>
      <c r="N24" s="77" t="str">
        <f t="shared" si="6"/>
        <v>-</v>
      </c>
      <c r="O24" s="101" t="str">
        <f t="shared" si="7"/>
        <v>-</v>
      </c>
      <c r="P24" s="101" t="str">
        <f t="shared" si="8"/>
        <v>-</v>
      </c>
      <c r="Q24" s="102">
        <f t="shared" si="9"/>
        <v>0</v>
      </c>
      <c r="R24" s="103">
        <f t="shared" si="10"/>
        <v>0</v>
      </c>
      <c r="S24" s="104">
        <f t="shared" si="11"/>
        <v>0</v>
      </c>
      <c r="T24" s="105"/>
      <c r="U24" s="106"/>
      <c r="V24" s="107">
        <v>0.45</v>
      </c>
      <c r="W24" s="108">
        <f>32*25*25/10/1000000</f>
        <v>0.002</v>
      </c>
      <c r="X24" s="109" t="s">
        <v>59</v>
      </c>
      <c r="Y24" s="110">
        <v>44550.0</v>
      </c>
      <c r="Z24" s="131" t="s">
        <v>181</v>
      </c>
      <c r="AA24" s="112">
        <v>0.2</v>
      </c>
      <c r="AB24" s="113">
        <v>4.603312055896E12</v>
      </c>
      <c r="AC24" s="114" t="s">
        <v>214</v>
      </c>
      <c r="AD24" s="109" t="s">
        <v>184</v>
      </c>
      <c r="AE24" s="117" t="s">
        <v>215</v>
      </c>
      <c r="AF24" s="117" t="s">
        <v>216</v>
      </c>
      <c r="AG24" s="117"/>
      <c r="AH24" s="117"/>
      <c r="AI24" s="118" t="s">
        <v>217</v>
      </c>
      <c r="AJ24" s="117" t="s">
        <v>218</v>
      </c>
      <c r="AK24" s="117" t="s">
        <v>219</v>
      </c>
    </row>
    <row r="25" ht="54.0" customHeight="1">
      <c r="A25" s="69"/>
      <c r="B25" s="70" t="s">
        <v>220</v>
      </c>
      <c r="C25" s="71" t="s">
        <v>221</v>
      </c>
      <c r="D25" s="132"/>
      <c r="E25" s="73">
        <v>4990.0</v>
      </c>
      <c r="F25" s="73">
        <f t="shared" ref="F25:J25" si="32">($E25+10)*F$2</f>
        <v>3500</v>
      </c>
      <c r="G25" s="73">
        <f t="shared" si="32"/>
        <v>3250</v>
      </c>
      <c r="H25" s="73">
        <f t="shared" si="32"/>
        <v>3000</v>
      </c>
      <c r="I25" s="73">
        <f t="shared" si="32"/>
        <v>2750</v>
      </c>
      <c r="J25" s="73">
        <f t="shared" si="32"/>
        <v>2750</v>
      </c>
      <c r="K25" s="74">
        <v>10.0</v>
      </c>
      <c r="L25" s="75"/>
      <c r="M25" s="76" t="str">
        <f t="shared" si="5"/>
        <v>-</v>
      </c>
      <c r="N25" s="77" t="str">
        <f t="shared" si="6"/>
        <v>-</v>
      </c>
      <c r="O25" s="76" t="str">
        <f t="shared" si="7"/>
        <v>-</v>
      </c>
      <c r="P25" s="76" t="str">
        <f t="shared" si="8"/>
        <v>-</v>
      </c>
      <c r="Q25" s="78">
        <f t="shared" si="9"/>
        <v>0</v>
      </c>
      <c r="R25" s="79">
        <f t="shared" si="10"/>
        <v>0</v>
      </c>
      <c r="S25" s="80">
        <f t="shared" si="11"/>
        <v>0</v>
      </c>
      <c r="T25" s="133">
        <v>360.0</v>
      </c>
      <c r="U25" s="134">
        <f>T25/E25</f>
        <v>0.07214428858</v>
      </c>
      <c r="V25" s="83">
        <v>0.9</v>
      </c>
      <c r="W25" s="84">
        <f>24*36*38/1000000/10</f>
        <v>0.0032832</v>
      </c>
      <c r="X25" s="85" t="s">
        <v>171</v>
      </c>
      <c r="Y25" s="86">
        <v>45275.0</v>
      </c>
      <c r="Z25" s="123" t="s">
        <v>155</v>
      </c>
      <c r="AA25" s="88">
        <v>0.1</v>
      </c>
      <c r="AB25" s="89">
        <v>4.603312244009E12</v>
      </c>
      <c r="AC25" s="90" t="s">
        <v>222</v>
      </c>
      <c r="AD25" s="85" t="s">
        <v>92</v>
      </c>
      <c r="AE25" s="91" t="s">
        <v>223</v>
      </c>
      <c r="AF25" s="91" t="s">
        <v>224</v>
      </c>
      <c r="AG25" s="91" t="s">
        <v>225</v>
      </c>
      <c r="AH25" s="91" t="s">
        <v>226</v>
      </c>
      <c r="AI25" s="94" t="s">
        <v>227</v>
      </c>
      <c r="AJ25" s="91" t="s">
        <v>228</v>
      </c>
      <c r="AK25" s="91" t="s">
        <v>229</v>
      </c>
    </row>
    <row r="26" ht="45.0" customHeight="1">
      <c r="A26" s="95"/>
      <c r="B26" s="96" t="s">
        <v>230</v>
      </c>
      <c r="C26" s="97" t="s">
        <v>231</v>
      </c>
      <c r="D26" s="130"/>
      <c r="E26" s="99">
        <v>990.0</v>
      </c>
      <c r="F26" s="99">
        <f t="shared" ref="F26:J26" si="33">($E26+10)*F$2</f>
        <v>700</v>
      </c>
      <c r="G26" s="99">
        <f t="shared" si="33"/>
        <v>650</v>
      </c>
      <c r="H26" s="99">
        <f t="shared" si="33"/>
        <v>600</v>
      </c>
      <c r="I26" s="99">
        <f t="shared" si="33"/>
        <v>550</v>
      </c>
      <c r="J26" s="99">
        <f t="shared" si="33"/>
        <v>550</v>
      </c>
      <c r="K26" s="100">
        <v>25.0</v>
      </c>
      <c r="L26" s="75"/>
      <c r="M26" s="101" t="str">
        <f t="shared" si="5"/>
        <v>-</v>
      </c>
      <c r="N26" s="77" t="str">
        <f t="shared" si="6"/>
        <v>-</v>
      </c>
      <c r="O26" s="101" t="str">
        <f t="shared" si="7"/>
        <v>-</v>
      </c>
      <c r="P26" s="101" t="str">
        <f t="shared" si="8"/>
        <v>-</v>
      </c>
      <c r="Q26" s="102">
        <f t="shared" si="9"/>
        <v>0</v>
      </c>
      <c r="R26" s="103">
        <f t="shared" si="10"/>
        <v>0</v>
      </c>
      <c r="S26" s="104">
        <f t="shared" si="11"/>
        <v>0</v>
      </c>
      <c r="T26" s="105"/>
      <c r="U26" s="106"/>
      <c r="V26" s="107">
        <v>0.33</v>
      </c>
      <c r="W26" s="108">
        <f>17*11*5/1000000</f>
        <v>0.000935</v>
      </c>
      <c r="X26" s="109" t="s">
        <v>202</v>
      </c>
      <c r="Y26" s="110">
        <v>44831.0</v>
      </c>
      <c r="Z26" s="131" t="s">
        <v>181</v>
      </c>
      <c r="AA26" s="112">
        <v>0.2</v>
      </c>
      <c r="AB26" s="113">
        <v>4.603312244139E12</v>
      </c>
      <c r="AC26" s="114" t="s">
        <v>232</v>
      </c>
      <c r="AD26" s="109" t="s">
        <v>184</v>
      </c>
      <c r="AE26" s="117" t="s">
        <v>233</v>
      </c>
      <c r="AF26" s="117" t="s">
        <v>234</v>
      </c>
      <c r="AG26" s="117"/>
      <c r="AH26" s="117"/>
      <c r="AI26" s="118"/>
      <c r="AJ26" s="142" t="s">
        <v>235</v>
      </c>
      <c r="AK26" s="143" t="s">
        <v>16</v>
      </c>
    </row>
    <row r="27" ht="45.0" customHeight="1">
      <c r="A27" s="144" t="s">
        <v>236</v>
      </c>
      <c r="B27" s="70" t="s">
        <v>237</v>
      </c>
      <c r="C27" s="71" t="s">
        <v>238</v>
      </c>
      <c r="D27" s="135"/>
      <c r="E27" s="145">
        <v>990.0</v>
      </c>
      <c r="F27" s="73">
        <f t="shared" ref="F27:J27" si="34">($E27+10)*F$2</f>
        <v>700</v>
      </c>
      <c r="G27" s="73">
        <f t="shared" si="34"/>
        <v>650</v>
      </c>
      <c r="H27" s="73">
        <f t="shared" si="34"/>
        <v>600</v>
      </c>
      <c r="I27" s="73">
        <f t="shared" si="34"/>
        <v>550</v>
      </c>
      <c r="J27" s="73">
        <f t="shared" si="34"/>
        <v>550</v>
      </c>
      <c r="K27" s="74">
        <v>20.0</v>
      </c>
      <c r="L27" s="75"/>
      <c r="M27" s="76" t="str">
        <f t="shared" si="5"/>
        <v>-</v>
      </c>
      <c r="N27" s="77" t="str">
        <f t="shared" si="6"/>
        <v>-</v>
      </c>
      <c r="O27" s="76" t="str">
        <f t="shared" si="7"/>
        <v>-</v>
      </c>
      <c r="P27" s="76" t="str">
        <f t="shared" si="8"/>
        <v>-</v>
      </c>
      <c r="Q27" s="78">
        <f t="shared" si="9"/>
        <v>0</v>
      </c>
      <c r="R27" s="79">
        <f t="shared" si="10"/>
        <v>0</v>
      </c>
      <c r="S27" s="80">
        <f t="shared" si="11"/>
        <v>0</v>
      </c>
      <c r="T27" s="133"/>
      <c r="U27" s="134"/>
      <c r="V27" s="83">
        <v>0.65</v>
      </c>
      <c r="W27" s="84">
        <f t="shared" ref="W27:W31" si="36">13*10*7/1000000</f>
        <v>0.00091</v>
      </c>
      <c r="X27" s="85" t="s">
        <v>239</v>
      </c>
      <c r="Y27" s="86">
        <v>45141.0</v>
      </c>
      <c r="Z27" s="123" t="s">
        <v>181</v>
      </c>
      <c r="AA27" s="88">
        <v>0.2</v>
      </c>
      <c r="AB27" s="89">
        <v>4.603312244146E12</v>
      </c>
      <c r="AC27" s="90" t="s">
        <v>240</v>
      </c>
      <c r="AD27" s="85" t="s">
        <v>184</v>
      </c>
      <c r="AE27" s="91" t="s">
        <v>241</v>
      </c>
      <c r="AF27" s="91" t="s">
        <v>242</v>
      </c>
      <c r="AG27" s="91"/>
      <c r="AH27" s="91"/>
      <c r="AI27" s="94"/>
      <c r="AJ27" s="146" t="s">
        <v>243</v>
      </c>
      <c r="AK27" s="147" t="s">
        <v>244</v>
      </c>
    </row>
    <row r="28" ht="43.5" customHeight="1">
      <c r="B28" s="96" t="s">
        <v>245</v>
      </c>
      <c r="C28" s="97" t="s">
        <v>246</v>
      </c>
      <c r="D28" s="130"/>
      <c r="E28" s="145">
        <v>990.0</v>
      </c>
      <c r="F28" s="99">
        <f t="shared" ref="F28:I28" si="35">($E28+10)*F$2</f>
        <v>700</v>
      </c>
      <c r="G28" s="99">
        <f t="shared" si="35"/>
        <v>650</v>
      </c>
      <c r="H28" s="99">
        <f t="shared" si="35"/>
        <v>600</v>
      </c>
      <c r="I28" s="99">
        <f t="shared" si="35"/>
        <v>550</v>
      </c>
      <c r="J28" s="99"/>
      <c r="K28" s="100">
        <v>20.0</v>
      </c>
      <c r="L28" s="75">
        <v>5.0</v>
      </c>
      <c r="M28" s="101">
        <f t="shared" si="5"/>
        <v>4950</v>
      </c>
      <c r="N28" s="77">
        <f t="shared" si="6"/>
        <v>2750</v>
      </c>
      <c r="O28" s="101">
        <f t="shared" si="7"/>
        <v>2200</v>
      </c>
      <c r="P28" s="101">
        <f t="shared" si="8"/>
        <v>550</v>
      </c>
      <c r="Q28" s="102">
        <f t="shared" si="9"/>
        <v>3.25</v>
      </c>
      <c r="R28" s="103">
        <f t="shared" si="10"/>
        <v>1</v>
      </c>
      <c r="S28" s="104">
        <f t="shared" si="11"/>
        <v>0.00455</v>
      </c>
      <c r="T28" s="139"/>
      <c r="U28" s="140"/>
      <c r="V28" s="107">
        <v>0.65</v>
      </c>
      <c r="W28" s="108">
        <f t="shared" si="36"/>
        <v>0.00091</v>
      </c>
      <c r="X28" s="109" t="s">
        <v>239</v>
      </c>
      <c r="Y28" s="110">
        <v>45762.0</v>
      </c>
      <c r="Z28" s="131" t="s">
        <v>45</v>
      </c>
      <c r="AA28" s="148">
        <v>0.1</v>
      </c>
      <c r="AB28" s="113">
        <v>4.603312563407E12</v>
      </c>
      <c r="AC28" s="114" t="s">
        <v>247</v>
      </c>
      <c r="AD28" s="109" t="s">
        <v>173</v>
      </c>
      <c r="AE28" s="117" t="s">
        <v>241</v>
      </c>
      <c r="AF28" s="117" t="s">
        <v>248</v>
      </c>
      <c r="AG28" s="117"/>
      <c r="AH28" s="117"/>
      <c r="AI28" s="118"/>
      <c r="AJ28" s="146" t="s">
        <v>243</v>
      </c>
      <c r="AK28" s="147" t="s">
        <v>244</v>
      </c>
    </row>
    <row r="29" ht="45.0" customHeight="1">
      <c r="B29" s="70" t="s">
        <v>249</v>
      </c>
      <c r="C29" s="71" t="s">
        <v>250</v>
      </c>
      <c r="D29" s="132"/>
      <c r="E29" s="145">
        <v>990.0</v>
      </c>
      <c r="F29" s="73">
        <f t="shared" ref="F29:J29" si="37">($E29+10)*F$2</f>
        <v>700</v>
      </c>
      <c r="G29" s="73">
        <f t="shared" si="37"/>
        <v>650</v>
      </c>
      <c r="H29" s="73">
        <f t="shared" si="37"/>
        <v>600</v>
      </c>
      <c r="I29" s="73">
        <f t="shared" si="37"/>
        <v>550</v>
      </c>
      <c r="J29" s="73">
        <f t="shared" si="37"/>
        <v>550</v>
      </c>
      <c r="K29" s="74">
        <v>20.0</v>
      </c>
      <c r="L29" s="75"/>
      <c r="M29" s="76" t="str">
        <f t="shared" si="5"/>
        <v>-</v>
      </c>
      <c r="N29" s="77" t="str">
        <f t="shared" si="6"/>
        <v>-</v>
      </c>
      <c r="O29" s="76" t="str">
        <f t="shared" si="7"/>
        <v>-</v>
      </c>
      <c r="P29" s="76" t="str">
        <f t="shared" si="8"/>
        <v>-</v>
      </c>
      <c r="Q29" s="78">
        <f t="shared" si="9"/>
        <v>0</v>
      </c>
      <c r="R29" s="79">
        <f t="shared" si="10"/>
        <v>0</v>
      </c>
      <c r="S29" s="80">
        <f t="shared" si="11"/>
        <v>0</v>
      </c>
      <c r="T29" s="133"/>
      <c r="U29" s="134"/>
      <c r="V29" s="83">
        <v>0.65</v>
      </c>
      <c r="W29" s="84">
        <f t="shared" si="36"/>
        <v>0.00091</v>
      </c>
      <c r="X29" s="85" t="s">
        <v>239</v>
      </c>
      <c r="Y29" s="86">
        <v>44831.0</v>
      </c>
      <c r="Z29" s="123" t="s">
        <v>181</v>
      </c>
      <c r="AA29" s="88">
        <v>0.2</v>
      </c>
      <c r="AB29" s="89">
        <v>4.603312244269E12</v>
      </c>
      <c r="AC29" s="90" t="s">
        <v>251</v>
      </c>
      <c r="AD29" s="85" t="s">
        <v>184</v>
      </c>
      <c r="AE29" s="91" t="s">
        <v>241</v>
      </c>
      <c r="AF29" s="91" t="s">
        <v>242</v>
      </c>
      <c r="AG29" s="91"/>
      <c r="AH29" s="91"/>
      <c r="AI29" s="94"/>
      <c r="AJ29" s="146" t="s">
        <v>243</v>
      </c>
      <c r="AK29" s="147" t="s">
        <v>244</v>
      </c>
    </row>
    <row r="30" ht="45.0" customHeight="1">
      <c r="B30" s="96" t="s">
        <v>252</v>
      </c>
      <c r="C30" s="97" t="s">
        <v>253</v>
      </c>
      <c r="D30" s="130"/>
      <c r="E30" s="145">
        <v>990.0</v>
      </c>
      <c r="F30" s="99">
        <f t="shared" ref="F30:J30" si="38">($E30+10)*F$2</f>
        <v>700</v>
      </c>
      <c r="G30" s="99">
        <f t="shared" si="38"/>
        <v>650</v>
      </c>
      <c r="H30" s="99">
        <f t="shared" si="38"/>
        <v>600</v>
      </c>
      <c r="I30" s="99">
        <f t="shared" si="38"/>
        <v>550</v>
      </c>
      <c r="J30" s="99">
        <f t="shared" si="38"/>
        <v>550</v>
      </c>
      <c r="K30" s="100">
        <v>20.0</v>
      </c>
      <c r="L30" s="75"/>
      <c r="M30" s="101" t="str">
        <f t="shared" si="5"/>
        <v>-</v>
      </c>
      <c r="N30" s="77" t="str">
        <f t="shared" si="6"/>
        <v>-</v>
      </c>
      <c r="O30" s="101" t="str">
        <f t="shared" si="7"/>
        <v>-</v>
      </c>
      <c r="P30" s="101" t="str">
        <f t="shared" si="8"/>
        <v>-</v>
      </c>
      <c r="Q30" s="102">
        <f t="shared" si="9"/>
        <v>0</v>
      </c>
      <c r="R30" s="103">
        <f t="shared" si="10"/>
        <v>0</v>
      </c>
      <c r="S30" s="104">
        <f t="shared" si="11"/>
        <v>0</v>
      </c>
      <c r="T30" s="139"/>
      <c r="U30" s="140"/>
      <c r="V30" s="107">
        <v>0.65</v>
      </c>
      <c r="W30" s="108">
        <f t="shared" si="36"/>
        <v>0.00091</v>
      </c>
      <c r="X30" s="109" t="s">
        <v>239</v>
      </c>
      <c r="Y30" s="110">
        <v>45015.0</v>
      </c>
      <c r="Z30" s="131" t="s">
        <v>181</v>
      </c>
      <c r="AA30" s="112">
        <v>0.2</v>
      </c>
      <c r="AB30" s="113">
        <v>4.603312244368E12</v>
      </c>
      <c r="AC30" s="114" t="s">
        <v>254</v>
      </c>
      <c r="AD30" s="109" t="s">
        <v>184</v>
      </c>
      <c r="AE30" s="117" t="s">
        <v>241</v>
      </c>
      <c r="AF30" s="117" t="s">
        <v>242</v>
      </c>
      <c r="AG30" s="117"/>
      <c r="AH30" s="117"/>
      <c r="AI30" s="118"/>
      <c r="AJ30" s="146" t="s">
        <v>243</v>
      </c>
      <c r="AK30" s="147" t="s">
        <v>244</v>
      </c>
    </row>
    <row r="31" ht="45.0" customHeight="1">
      <c r="B31" s="70" t="s">
        <v>255</v>
      </c>
      <c r="C31" s="71" t="s">
        <v>256</v>
      </c>
      <c r="D31" s="135"/>
      <c r="E31" s="145">
        <v>990.0</v>
      </c>
      <c r="F31" s="73">
        <f t="shared" ref="F31:J31" si="39">($E31+10)*F$2</f>
        <v>700</v>
      </c>
      <c r="G31" s="73">
        <f t="shared" si="39"/>
        <v>650</v>
      </c>
      <c r="H31" s="73">
        <f t="shared" si="39"/>
        <v>600</v>
      </c>
      <c r="I31" s="73">
        <f t="shared" si="39"/>
        <v>550</v>
      </c>
      <c r="J31" s="73">
        <f t="shared" si="39"/>
        <v>550</v>
      </c>
      <c r="K31" s="74">
        <v>20.0</v>
      </c>
      <c r="L31" s="75"/>
      <c r="M31" s="76" t="str">
        <f t="shared" si="5"/>
        <v>-</v>
      </c>
      <c r="N31" s="77" t="str">
        <f t="shared" si="6"/>
        <v>-</v>
      </c>
      <c r="O31" s="76" t="str">
        <f t="shared" si="7"/>
        <v>-</v>
      </c>
      <c r="P31" s="76" t="str">
        <f t="shared" si="8"/>
        <v>-</v>
      </c>
      <c r="Q31" s="78">
        <f t="shared" si="9"/>
        <v>0</v>
      </c>
      <c r="R31" s="79">
        <f t="shared" si="10"/>
        <v>0</v>
      </c>
      <c r="S31" s="80">
        <f t="shared" si="11"/>
        <v>0</v>
      </c>
      <c r="T31" s="133"/>
      <c r="U31" s="134"/>
      <c r="V31" s="83">
        <v>0.65</v>
      </c>
      <c r="W31" s="84">
        <f t="shared" si="36"/>
        <v>0.00091</v>
      </c>
      <c r="X31" s="85" t="s">
        <v>239</v>
      </c>
      <c r="Y31" s="86">
        <v>45047.0</v>
      </c>
      <c r="Z31" s="123" t="s">
        <v>181</v>
      </c>
      <c r="AA31" s="88">
        <v>0.2</v>
      </c>
      <c r="AB31" s="89">
        <v>4.603312244375E12</v>
      </c>
      <c r="AC31" s="90" t="s">
        <v>257</v>
      </c>
      <c r="AD31" s="85" t="s">
        <v>184</v>
      </c>
      <c r="AE31" s="91" t="s">
        <v>241</v>
      </c>
      <c r="AF31" s="91" t="s">
        <v>242</v>
      </c>
      <c r="AG31" s="91"/>
      <c r="AH31" s="91"/>
      <c r="AI31" s="94"/>
      <c r="AJ31" s="146" t="s">
        <v>243</v>
      </c>
      <c r="AK31" s="147" t="s">
        <v>244</v>
      </c>
    </row>
    <row r="32" ht="57.0" customHeight="1">
      <c r="A32" s="95"/>
      <c r="B32" s="96" t="s">
        <v>258</v>
      </c>
      <c r="C32" s="97" t="s">
        <v>259</v>
      </c>
      <c r="D32" s="130"/>
      <c r="E32" s="99">
        <v>1490.0</v>
      </c>
      <c r="F32" s="99">
        <f t="shared" ref="F32:J32" si="40">($E32+10)*F$2</f>
        <v>1050</v>
      </c>
      <c r="G32" s="99">
        <f t="shared" si="40"/>
        <v>975</v>
      </c>
      <c r="H32" s="99">
        <f t="shared" si="40"/>
        <v>900</v>
      </c>
      <c r="I32" s="99">
        <f t="shared" si="40"/>
        <v>825</v>
      </c>
      <c r="J32" s="99">
        <f t="shared" si="40"/>
        <v>825</v>
      </c>
      <c r="K32" s="100">
        <v>12.0</v>
      </c>
      <c r="L32" s="75"/>
      <c r="M32" s="101" t="str">
        <f t="shared" si="5"/>
        <v>-</v>
      </c>
      <c r="N32" s="77" t="str">
        <f t="shared" si="6"/>
        <v>-</v>
      </c>
      <c r="O32" s="101" t="str">
        <f t="shared" si="7"/>
        <v>-</v>
      </c>
      <c r="P32" s="101" t="str">
        <f t="shared" si="8"/>
        <v>-</v>
      </c>
      <c r="Q32" s="102">
        <f t="shared" si="9"/>
        <v>0</v>
      </c>
      <c r="R32" s="103">
        <f t="shared" si="10"/>
        <v>0</v>
      </c>
      <c r="S32" s="104">
        <f t="shared" si="11"/>
        <v>0</v>
      </c>
      <c r="T32" s="139"/>
      <c r="U32" s="140"/>
      <c r="V32" s="107">
        <v>0.7</v>
      </c>
      <c r="W32" s="108">
        <f t="shared" ref="W32:W33" si="42">23*23*5/1000000</f>
        <v>0.002645</v>
      </c>
      <c r="X32" s="109" t="s">
        <v>71</v>
      </c>
      <c r="Y32" s="110">
        <v>44922.0</v>
      </c>
      <c r="Z32" s="131" t="s">
        <v>155</v>
      </c>
      <c r="AA32" s="112">
        <v>0.1</v>
      </c>
      <c r="AB32" s="113">
        <v>4.603312244153E12</v>
      </c>
      <c r="AC32" s="114" t="s">
        <v>260</v>
      </c>
      <c r="AD32" s="109" t="s">
        <v>62</v>
      </c>
      <c r="AE32" s="117" t="s">
        <v>261</v>
      </c>
      <c r="AF32" s="117" t="s">
        <v>262</v>
      </c>
      <c r="AG32" s="117" t="s">
        <v>263</v>
      </c>
      <c r="AH32" s="117" t="s">
        <v>264</v>
      </c>
      <c r="AI32" s="118" t="s">
        <v>265</v>
      </c>
      <c r="AJ32" s="117" t="s">
        <v>266</v>
      </c>
      <c r="AK32" s="117" t="s">
        <v>267</v>
      </c>
    </row>
    <row r="33" ht="57.0" customHeight="1">
      <c r="A33" s="69"/>
      <c r="B33" s="70" t="s">
        <v>268</v>
      </c>
      <c r="C33" s="71" t="s">
        <v>269</v>
      </c>
      <c r="D33" s="135"/>
      <c r="E33" s="73">
        <v>1490.0</v>
      </c>
      <c r="F33" s="73">
        <f t="shared" ref="F33:J33" si="41">($E33+10)*F$2</f>
        <v>1050</v>
      </c>
      <c r="G33" s="73">
        <f t="shared" si="41"/>
        <v>975</v>
      </c>
      <c r="H33" s="73">
        <f t="shared" si="41"/>
        <v>900</v>
      </c>
      <c r="I33" s="73">
        <f t="shared" si="41"/>
        <v>825</v>
      </c>
      <c r="J33" s="73">
        <f t="shared" si="41"/>
        <v>825</v>
      </c>
      <c r="K33" s="74">
        <v>12.0</v>
      </c>
      <c r="L33" s="75"/>
      <c r="M33" s="76" t="str">
        <f t="shared" si="5"/>
        <v>-</v>
      </c>
      <c r="N33" s="77" t="str">
        <f t="shared" si="6"/>
        <v>-</v>
      </c>
      <c r="O33" s="76" t="str">
        <f t="shared" si="7"/>
        <v>-</v>
      </c>
      <c r="P33" s="76" t="str">
        <f t="shared" si="8"/>
        <v>-</v>
      </c>
      <c r="Q33" s="78">
        <f t="shared" si="9"/>
        <v>0</v>
      </c>
      <c r="R33" s="79">
        <f t="shared" si="10"/>
        <v>0</v>
      </c>
      <c r="S33" s="80">
        <f t="shared" si="11"/>
        <v>0</v>
      </c>
      <c r="T33" s="133"/>
      <c r="U33" s="134"/>
      <c r="V33" s="83">
        <v>0.6</v>
      </c>
      <c r="W33" s="84">
        <f t="shared" si="42"/>
        <v>0.002645</v>
      </c>
      <c r="X33" s="85" t="s">
        <v>71</v>
      </c>
      <c r="Y33" s="86">
        <v>45047.0</v>
      </c>
      <c r="Z33" s="123" t="s">
        <v>155</v>
      </c>
      <c r="AA33" s="88">
        <v>0.1</v>
      </c>
      <c r="AB33" s="89">
        <v>4.673745495002E12</v>
      </c>
      <c r="AC33" s="90" t="s">
        <v>270</v>
      </c>
      <c r="AD33" s="85" t="s">
        <v>62</v>
      </c>
      <c r="AE33" s="91" t="s">
        <v>271</v>
      </c>
      <c r="AF33" s="91" t="s">
        <v>272</v>
      </c>
      <c r="AG33" s="91"/>
      <c r="AH33" s="91"/>
      <c r="AI33" s="94" t="s">
        <v>273</v>
      </c>
      <c r="AJ33" s="94" t="s">
        <v>274</v>
      </c>
      <c r="AK33" s="91" t="s">
        <v>275</v>
      </c>
    </row>
    <row r="34" ht="25.5" customHeight="1">
      <c r="A34" s="149" t="s">
        <v>276</v>
      </c>
      <c r="B34" s="150"/>
      <c r="C34" s="151"/>
      <c r="D34" s="151"/>
      <c r="E34" s="151"/>
      <c r="J34" s="152"/>
      <c r="K34" s="153"/>
      <c r="L34" s="154"/>
      <c r="M34" s="155"/>
      <c r="N34" s="155"/>
      <c r="O34" s="155"/>
      <c r="P34" s="154"/>
      <c r="Q34" s="155"/>
      <c r="R34" s="156"/>
      <c r="S34" s="157"/>
      <c r="T34" s="158"/>
      <c r="U34" s="159"/>
      <c r="V34" s="160"/>
      <c r="W34" s="161"/>
      <c r="X34" s="155"/>
      <c r="Y34" s="162"/>
      <c r="Z34" s="163"/>
      <c r="AA34" s="164"/>
      <c r="AB34" s="155"/>
      <c r="AC34" s="165"/>
      <c r="AD34" s="155"/>
      <c r="AE34" s="166"/>
      <c r="AF34" s="167"/>
      <c r="AG34" s="167"/>
      <c r="AH34" s="168"/>
      <c r="AI34" s="169"/>
      <c r="AJ34" s="168"/>
      <c r="AK34" s="168"/>
    </row>
    <row r="35" ht="36.0" customHeight="1">
      <c r="A35" s="170" t="s">
        <v>277</v>
      </c>
      <c r="B35" s="70" t="s">
        <v>278</v>
      </c>
      <c r="C35" s="71" t="s">
        <v>279</v>
      </c>
      <c r="D35" s="171"/>
      <c r="E35" s="129">
        <v>2390.0</v>
      </c>
      <c r="F35" s="172" t="s">
        <v>280</v>
      </c>
      <c r="J35" s="129">
        <f>($E35+10)*(J$2+0.05)</f>
        <v>1440</v>
      </c>
      <c r="K35" s="74">
        <v>96.0</v>
      </c>
      <c r="L35" s="75" t="s">
        <v>16</v>
      </c>
      <c r="M35" s="173" t="s">
        <v>16</v>
      </c>
      <c r="N35" s="10" t="s">
        <v>16</v>
      </c>
      <c r="O35" s="173" t="s">
        <v>16</v>
      </c>
      <c r="P35" s="173" t="s">
        <v>16</v>
      </c>
      <c r="Q35" s="174" t="s">
        <v>16</v>
      </c>
      <c r="R35" s="175" t="s">
        <v>16</v>
      </c>
      <c r="S35" s="176" t="s">
        <v>16</v>
      </c>
      <c r="T35" s="133"/>
      <c r="U35" s="134"/>
      <c r="V35" s="83">
        <v>0.3</v>
      </c>
      <c r="W35" s="84">
        <f t="shared" ref="W35:W38" si="44">11*8*6/1000000</f>
        <v>0.000528</v>
      </c>
      <c r="X35" s="85" t="s">
        <v>281</v>
      </c>
      <c r="Y35" s="86">
        <v>44849.0</v>
      </c>
      <c r="Z35" s="123" t="s">
        <v>181</v>
      </c>
      <c r="AA35" s="88">
        <v>0.2</v>
      </c>
      <c r="AB35" s="89">
        <v>4.673739693018E12</v>
      </c>
      <c r="AC35" s="90" t="s">
        <v>282</v>
      </c>
      <c r="AD35" s="85" t="s">
        <v>184</v>
      </c>
      <c r="AE35" s="91" t="s">
        <v>283</v>
      </c>
      <c r="AF35" s="91" t="s">
        <v>284</v>
      </c>
      <c r="AG35" s="91"/>
      <c r="AH35" s="91"/>
      <c r="AI35" s="91"/>
      <c r="AJ35" s="91" t="s">
        <v>285</v>
      </c>
      <c r="AK35" s="91"/>
    </row>
    <row r="36" ht="36.0" customHeight="1">
      <c r="A36" s="170" t="s">
        <v>277</v>
      </c>
      <c r="B36" s="96" t="s">
        <v>286</v>
      </c>
      <c r="C36" s="97" t="s">
        <v>287</v>
      </c>
      <c r="D36" s="177"/>
      <c r="E36" s="129">
        <v>2390.0</v>
      </c>
      <c r="F36" s="129">
        <f t="shared" ref="F36:J36" si="43">($E36+10)*(F$2+0.05)</f>
        <v>1800</v>
      </c>
      <c r="G36" s="129">
        <f t="shared" si="43"/>
        <v>1680</v>
      </c>
      <c r="H36" s="129">
        <f t="shared" si="43"/>
        <v>1560</v>
      </c>
      <c r="I36" s="129">
        <f t="shared" si="43"/>
        <v>1440</v>
      </c>
      <c r="J36" s="129">
        <f t="shared" si="43"/>
        <v>1440</v>
      </c>
      <c r="K36" s="100">
        <v>96.0</v>
      </c>
      <c r="L36" s="75"/>
      <c r="M36" s="101" t="str">
        <f t="shared" ref="M36:M38" si="46">if(L36&gt;0,L36*(E36),"-")</f>
        <v>-</v>
      </c>
      <c r="N36" s="77" t="str">
        <f t="shared" ref="N36:N38" si="47">if(L36&gt;0,$L36*P36,"-")</f>
        <v>-</v>
      </c>
      <c r="O36" s="101" t="str">
        <f t="shared" ref="O36:O38" si="48">if(L36&gt;0,M36-N36,"-")</f>
        <v>-</v>
      </c>
      <c r="P36" s="101" t="str">
        <f t="shared" ref="P36:P38" si="49">if(L36&gt;0,if($M$5&gt;$I$5,$I36,if($M$5&gt;$H$5,$H36,if($M$5&gt;$G$5,$G36,if($M$5&gt;$F$5,$F36,$E36)))),"-")</f>
        <v>-</v>
      </c>
      <c r="Q36" s="102">
        <f t="shared" ref="Q36:Q38" si="50">L36*V36</f>
        <v>0</v>
      </c>
      <c r="R36" s="103">
        <f t="shared" ref="R36:R38" si="51">CEILING(L36/K36,1)</f>
        <v>0</v>
      </c>
      <c r="S36" s="104">
        <f t="shared" ref="S36:S38" si="52">L36*W36</f>
        <v>0</v>
      </c>
      <c r="T36" s="139"/>
      <c r="U36" s="140"/>
      <c r="V36" s="107">
        <v>0.3</v>
      </c>
      <c r="W36" s="108">
        <f t="shared" si="44"/>
        <v>0.000528</v>
      </c>
      <c r="X36" s="109" t="s">
        <v>281</v>
      </c>
      <c r="Y36" s="110">
        <v>44849.0</v>
      </c>
      <c r="Z36" s="131" t="s">
        <v>181</v>
      </c>
      <c r="AA36" s="112">
        <v>0.2</v>
      </c>
      <c r="AB36" s="113">
        <v>4.673739693001E12</v>
      </c>
      <c r="AC36" s="114" t="s">
        <v>282</v>
      </c>
      <c r="AD36" s="109" t="s">
        <v>184</v>
      </c>
      <c r="AE36" s="117" t="s">
        <v>283</v>
      </c>
      <c r="AF36" s="117" t="s">
        <v>288</v>
      </c>
      <c r="AG36" s="117"/>
      <c r="AH36" s="117"/>
      <c r="AI36" s="118"/>
      <c r="AJ36" s="117" t="s">
        <v>285</v>
      </c>
      <c r="AK36" s="117"/>
    </row>
    <row r="37" ht="36.0" customHeight="1">
      <c r="A37" s="170" t="s">
        <v>277</v>
      </c>
      <c r="B37" s="70" t="s">
        <v>289</v>
      </c>
      <c r="C37" s="71" t="s">
        <v>290</v>
      </c>
      <c r="D37" s="132"/>
      <c r="E37" s="129">
        <v>2390.0</v>
      </c>
      <c r="F37" s="129">
        <f t="shared" ref="F37:J37" si="45">($E37+10)*(F$2+0.05)</f>
        <v>1800</v>
      </c>
      <c r="G37" s="129">
        <f t="shared" si="45"/>
        <v>1680</v>
      </c>
      <c r="H37" s="129">
        <f t="shared" si="45"/>
        <v>1560</v>
      </c>
      <c r="I37" s="129">
        <f t="shared" si="45"/>
        <v>1440</v>
      </c>
      <c r="J37" s="129">
        <f t="shared" si="45"/>
        <v>1440</v>
      </c>
      <c r="K37" s="74">
        <v>96.0</v>
      </c>
      <c r="L37" s="75"/>
      <c r="M37" s="76" t="str">
        <f t="shared" si="46"/>
        <v>-</v>
      </c>
      <c r="N37" s="77" t="str">
        <f t="shared" si="47"/>
        <v>-</v>
      </c>
      <c r="O37" s="76" t="str">
        <f t="shared" si="48"/>
        <v>-</v>
      </c>
      <c r="P37" s="76" t="str">
        <f t="shared" si="49"/>
        <v>-</v>
      </c>
      <c r="Q37" s="78">
        <f t="shared" si="50"/>
        <v>0</v>
      </c>
      <c r="R37" s="79">
        <f t="shared" si="51"/>
        <v>0</v>
      </c>
      <c r="S37" s="80">
        <f t="shared" si="52"/>
        <v>0</v>
      </c>
      <c r="T37" s="133"/>
      <c r="U37" s="134"/>
      <c r="V37" s="83">
        <v>0.3</v>
      </c>
      <c r="W37" s="84">
        <f t="shared" si="44"/>
        <v>0.000528</v>
      </c>
      <c r="X37" s="85" t="s">
        <v>281</v>
      </c>
      <c r="Y37" s="86">
        <v>45366.0</v>
      </c>
      <c r="Z37" s="123" t="s">
        <v>181</v>
      </c>
      <c r="AA37" s="88">
        <v>0.2</v>
      </c>
      <c r="AB37" s="89">
        <v>4.673739693063E12</v>
      </c>
      <c r="AC37" s="90" t="s">
        <v>282</v>
      </c>
      <c r="AD37" s="85" t="s">
        <v>184</v>
      </c>
      <c r="AE37" s="91" t="s">
        <v>283</v>
      </c>
      <c r="AF37" s="91" t="s">
        <v>291</v>
      </c>
      <c r="AG37" s="91"/>
      <c r="AH37" s="91"/>
      <c r="AI37" s="94"/>
      <c r="AJ37" s="91" t="s">
        <v>285</v>
      </c>
      <c r="AK37" s="91"/>
    </row>
    <row r="38" ht="36.0" customHeight="1">
      <c r="A38" s="170" t="s">
        <v>277</v>
      </c>
      <c r="B38" s="96" t="s">
        <v>292</v>
      </c>
      <c r="C38" s="97" t="s">
        <v>293</v>
      </c>
      <c r="D38" s="177"/>
      <c r="E38" s="129">
        <v>2390.0</v>
      </c>
      <c r="F38" s="129">
        <f t="shared" ref="F38:J38" si="53">($E38+10)*(F$2+0.05)</f>
        <v>1800</v>
      </c>
      <c r="G38" s="129">
        <f t="shared" si="53"/>
        <v>1680</v>
      </c>
      <c r="H38" s="129">
        <f t="shared" si="53"/>
        <v>1560</v>
      </c>
      <c r="I38" s="129">
        <f t="shared" si="53"/>
        <v>1440</v>
      </c>
      <c r="J38" s="129">
        <f t="shared" si="53"/>
        <v>1440</v>
      </c>
      <c r="K38" s="100">
        <v>96.0</v>
      </c>
      <c r="L38" s="75"/>
      <c r="M38" s="101" t="str">
        <f t="shared" si="46"/>
        <v>-</v>
      </c>
      <c r="N38" s="77" t="str">
        <f t="shared" si="47"/>
        <v>-</v>
      </c>
      <c r="O38" s="101" t="str">
        <f t="shared" si="48"/>
        <v>-</v>
      </c>
      <c r="P38" s="101" t="str">
        <f t="shared" si="49"/>
        <v>-</v>
      </c>
      <c r="Q38" s="102">
        <f t="shared" si="50"/>
        <v>0</v>
      </c>
      <c r="R38" s="103">
        <f t="shared" si="51"/>
        <v>0</v>
      </c>
      <c r="S38" s="104">
        <f t="shared" si="52"/>
        <v>0</v>
      </c>
      <c r="T38" s="139"/>
      <c r="U38" s="140"/>
      <c r="V38" s="107">
        <v>0.3</v>
      </c>
      <c r="W38" s="108">
        <f t="shared" si="44"/>
        <v>0.000528</v>
      </c>
      <c r="X38" s="109" t="s">
        <v>281</v>
      </c>
      <c r="Y38" s="110">
        <v>45366.0</v>
      </c>
      <c r="Z38" s="131" t="s">
        <v>181</v>
      </c>
      <c r="AA38" s="112">
        <v>0.2</v>
      </c>
      <c r="AB38" s="113">
        <v>4.673739693063E12</v>
      </c>
      <c r="AC38" s="114" t="s">
        <v>282</v>
      </c>
      <c r="AD38" s="109" t="s">
        <v>184</v>
      </c>
      <c r="AE38" s="117" t="s">
        <v>283</v>
      </c>
      <c r="AF38" s="117" t="s">
        <v>294</v>
      </c>
      <c r="AG38" s="117"/>
      <c r="AH38" s="117"/>
      <c r="AI38" s="118"/>
      <c r="AJ38" s="117" t="s">
        <v>285</v>
      </c>
      <c r="AK38" s="117"/>
    </row>
    <row r="39" ht="25.5" customHeight="1">
      <c r="A39" s="178"/>
      <c r="B39" s="150" t="s">
        <v>295</v>
      </c>
      <c r="C39" s="179"/>
      <c r="D39" s="180"/>
      <c r="E39" s="152"/>
      <c r="F39" s="152"/>
      <c r="G39" s="152"/>
      <c r="H39" s="152"/>
      <c r="I39" s="152"/>
      <c r="J39" s="152"/>
      <c r="K39" s="153"/>
      <c r="L39" s="153"/>
      <c r="M39" s="155"/>
      <c r="N39" s="155"/>
      <c r="O39" s="155"/>
      <c r="P39" s="154"/>
      <c r="Q39" s="155"/>
      <c r="R39" s="156"/>
      <c r="S39" s="157"/>
      <c r="T39" s="158"/>
      <c r="U39" s="159"/>
      <c r="V39" s="160"/>
      <c r="W39" s="161"/>
      <c r="X39" s="155"/>
      <c r="Y39" s="162"/>
      <c r="Z39" s="163"/>
      <c r="AA39" s="164"/>
      <c r="AB39" s="155"/>
      <c r="AC39" s="165"/>
      <c r="AD39" s="155"/>
      <c r="AE39" s="166"/>
      <c r="AF39" s="167"/>
      <c r="AG39" s="167"/>
      <c r="AH39" s="168"/>
      <c r="AI39" s="169"/>
      <c r="AJ39" s="168"/>
      <c r="AK39" s="168"/>
    </row>
    <row r="40" ht="57.0" customHeight="1" outlineLevel="1">
      <c r="A40" s="109"/>
      <c r="B40" s="96" t="s">
        <v>296</v>
      </c>
      <c r="C40" s="97" t="s">
        <v>297</v>
      </c>
      <c r="D40" s="130"/>
      <c r="E40" s="99">
        <v>1490.0</v>
      </c>
      <c r="F40" s="138" t="s">
        <v>298</v>
      </c>
      <c r="J40" s="99"/>
      <c r="K40" s="100"/>
      <c r="L40" s="75"/>
      <c r="M40" s="101" t="str">
        <f t="shared" ref="M40:M42" si="54">if(L40&gt;0,L40*(E40),"-")</f>
        <v>-</v>
      </c>
      <c r="N40" s="77" t="str">
        <f t="shared" ref="N40:N42" si="55">if(L40&gt;0,$L40*P40,"-")</f>
        <v>-</v>
      </c>
      <c r="O40" s="101" t="str">
        <f t="shared" ref="O40:O42" si="56">if(L40&gt;0,M40-N40,"-")</f>
        <v>-</v>
      </c>
      <c r="P40" s="101" t="str">
        <f t="shared" ref="P40:P42" si="57">if(L40&gt;0,if($M$5&gt;$I$5,$I40,if($M$5&gt;$H$5,$H40,if($M$5&gt;$G$5,$G40,if($M$5&gt;$F$5,$F40,$E40)))),"-")</f>
        <v>-</v>
      </c>
      <c r="Q40" s="102"/>
      <c r="R40" s="103"/>
      <c r="S40" s="104"/>
      <c r="T40" s="139"/>
      <c r="U40" s="140"/>
      <c r="V40" s="107"/>
      <c r="W40" s="108"/>
      <c r="X40" s="109" t="s">
        <v>142</v>
      </c>
      <c r="Y40" s="110"/>
      <c r="Z40" s="131"/>
      <c r="AA40" s="112">
        <v>0.1</v>
      </c>
      <c r="AB40" s="113">
        <v>4.603312563414E12</v>
      </c>
      <c r="AC40" s="181"/>
      <c r="AD40" s="109" t="s">
        <v>92</v>
      </c>
      <c r="AE40" s="117"/>
      <c r="AF40" s="117"/>
      <c r="AG40" s="117"/>
      <c r="AH40" s="117"/>
      <c r="AI40" s="118" t="s">
        <v>299</v>
      </c>
      <c r="AJ40" s="117"/>
      <c r="AK40" s="117"/>
    </row>
    <row r="41" ht="45.0" customHeight="1" outlineLevel="1">
      <c r="A41" s="69"/>
      <c r="B41" s="70" t="s">
        <v>300</v>
      </c>
      <c r="C41" s="71" t="s">
        <v>301</v>
      </c>
      <c r="D41" s="135"/>
      <c r="E41" s="73">
        <v>990.0</v>
      </c>
      <c r="F41" s="172" t="s">
        <v>298</v>
      </c>
      <c r="J41" s="73">
        <f>($E41+10)*J$2</f>
        <v>550</v>
      </c>
      <c r="K41" s="74">
        <v>40.0</v>
      </c>
      <c r="L41" s="75"/>
      <c r="M41" s="76" t="str">
        <f t="shared" si="54"/>
        <v>-</v>
      </c>
      <c r="N41" s="77" t="str">
        <f t="shared" si="55"/>
        <v>-</v>
      </c>
      <c r="O41" s="76" t="str">
        <f t="shared" si="56"/>
        <v>-</v>
      </c>
      <c r="P41" s="76" t="str">
        <f t="shared" si="57"/>
        <v>-</v>
      </c>
      <c r="Q41" s="78">
        <f>L41*V41</f>
        <v>0</v>
      </c>
      <c r="R41" s="79">
        <f>CEILING(L41/K41,1)</f>
        <v>0</v>
      </c>
      <c r="S41" s="80">
        <f>L41*W41</f>
        <v>0</v>
      </c>
      <c r="T41" s="81"/>
      <c r="U41" s="82"/>
      <c r="V41" s="83">
        <v>0.3</v>
      </c>
      <c r="W41" s="84">
        <f>8*13*4/10/1000000</f>
        <v>0.0000416</v>
      </c>
      <c r="X41" s="85" t="s">
        <v>154</v>
      </c>
      <c r="Y41" s="86"/>
      <c r="Z41" s="123"/>
      <c r="AA41" s="88">
        <v>0.1</v>
      </c>
      <c r="AB41" s="89"/>
      <c r="AC41" s="182"/>
      <c r="AD41" s="85" t="s">
        <v>62</v>
      </c>
      <c r="AE41" s="91" t="s">
        <v>157</v>
      </c>
      <c r="AF41" s="91" t="s">
        <v>302</v>
      </c>
      <c r="AG41" s="91"/>
      <c r="AH41" s="91"/>
      <c r="AI41" s="94" t="s">
        <v>149</v>
      </c>
      <c r="AJ41" s="91" t="s">
        <v>150</v>
      </c>
      <c r="AK41" s="91"/>
    </row>
    <row r="42" ht="69.0" customHeight="1" outlineLevel="1">
      <c r="A42" s="109"/>
      <c r="B42" s="96" t="s">
        <v>300</v>
      </c>
      <c r="C42" s="117" t="s">
        <v>303</v>
      </c>
      <c r="D42" s="183"/>
      <c r="E42" s="99">
        <v>4990.0</v>
      </c>
      <c r="F42" s="138" t="s">
        <v>298</v>
      </c>
      <c r="K42" s="109"/>
      <c r="L42" s="75"/>
      <c r="M42" s="101" t="str">
        <f t="shared" si="54"/>
        <v>-</v>
      </c>
      <c r="N42" s="77" t="str">
        <f t="shared" si="55"/>
        <v>-</v>
      </c>
      <c r="O42" s="101" t="str">
        <f t="shared" si="56"/>
        <v>-</v>
      </c>
      <c r="P42" s="101" t="str">
        <f t="shared" si="57"/>
        <v>-</v>
      </c>
      <c r="Q42" s="101"/>
      <c r="R42" s="184" t="s">
        <v>16</v>
      </c>
      <c r="S42" s="185" t="s">
        <v>16</v>
      </c>
      <c r="T42" s="184"/>
      <c r="U42" s="186"/>
      <c r="V42" s="107"/>
      <c r="W42" s="108"/>
      <c r="X42" s="109"/>
      <c r="Y42" s="110"/>
      <c r="Z42" s="131"/>
      <c r="AA42" s="112">
        <v>0.1</v>
      </c>
      <c r="AB42" s="113">
        <v>4.603312244016E12</v>
      </c>
      <c r="AC42" s="181"/>
      <c r="AD42" s="109"/>
      <c r="AE42" s="117"/>
      <c r="AF42" s="117"/>
      <c r="AG42" s="117"/>
      <c r="AH42" s="117"/>
      <c r="AI42" s="118" t="s">
        <v>304</v>
      </c>
      <c r="AJ42" s="117"/>
      <c r="AK42" s="117"/>
    </row>
    <row r="43" ht="25.5" customHeight="1" collapsed="1">
      <c r="A43" s="178"/>
      <c r="B43" s="150" t="s">
        <v>305</v>
      </c>
      <c r="C43" s="179"/>
      <c r="D43" s="180"/>
      <c r="E43" s="152"/>
      <c r="F43" s="152"/>
      <c r="G43" s="152"/>
      <c r="H43" s="152"/>
      <c r="I43" s="152"/>
      <c r="J43" s="152"/>
      <c r="K43" s="153"/>
      <c r="L43" s="153"/>
      <c r="M43" s="155"/>
      <c r="N43" s="155"/>
      <c r="O43" s="155"/>
      <c r="P43" s="154"/>
      <c r="Q43" s="155"/>
      <c r="R43" s="156"/>
      <c r="S43" s="157"/>
      <c r="T43" s="158"/>
      <c r="U43" s="159"/>
      <c r="V43" s="160"/>
      <c r="W43" s="161"/>
      <c r="X43" s="155"/>
      <c r="Y43" s="162"/>
      <c r="Z43" s="163"/>
      <c r="AA43" s="164"/>
      <c r="AB43" s="155"/>
      <c r="AC43" s="165"/>
      <c r="AD43" s="155"/>
      <c r="AE43" s="166"/>
      <c r="AF43" s="167"/>
      <c r="AG43" s="167"/>
      <c r="AH43" s="168"/>
      <c r="AI43" s="169"/>
      <c r="AJ43" s="168"/>
      <c r="AK43" s="168"/>
    </row>
    <row r="44" ht="51.0" hidden="1" customHeight="1" outlineLevel="1">
      <c r="A44" s="100"/>
      <c r="B44" s="96" t="s">
        <v>306</v>
      </c>
      <c r="C44" s="187" t="s">
        <v>307</v>
      </c>
      <c r="D44" s="98"/>
      <c r="E44" s="129">
        <v>5990.0</v>
      </c>
      <c r="F44" s="188" t="s">
        <v>308</v>
      </c>
      <c r="K44" s="100">
        <v>7.0</v>
      </c>
      <c r="L44" s="100"/>
      <c r="M44" s="189"/>
      <c r="N44" s="190"/>
      <c r="O44" s="101"/>
      <c r="P44" s="189"/>
      <c r="Q44" s="102">
        <f>L44*V44</f>
        <v>0</v>
      </c>
      <c r="R44" s="103">
        <f>CEILING(L44/K44,1)</f>
        <v>0</v>
      </c>
      <c r="S44" s="104">
        <f>L44*W44</f>
        <v>0</v>
      </c>
      <c r="T44" s="139"/>
      <c r="U44" s="140"/>
      <c r="V44" s="191">
        <v>1.0</v>
      </c>
      <c r="W44" s="192">
        <f>30*30*7/1000000</f>
        <v>0.0063</v>
      </c>
      <c r="X44" s="193" t="s">
        <v>309</v>
      </c>
      <c r="Y44" s="194">
        <v>44910.0</v>
      </c>
      <c r="Z44" s="195" t="s">
        <v>181</v>
      </c>
      <c r="AA44" s="196">
        <v>0.2</v>
      </c>
      <c r="AB44" s="197">
        <v>4.60331224458E12</v>
      </c>
      <c r="AC44" s="114" t="s">
        <v>310</v>
      </c>
      <c r="AD44" s="109" t="s">
        <v>184</v>
      </c>
      <c r="AE44" s="117" t="s">
        <v>185</v>
      </c>
      <c r="AF44" s="117" t="s">
        <v>311</v>
      </c>
      <c r="AG44" s="117" t="s">
        <v>312</v>
      </c>
      <c r="AH44" s="117"/>
      <c r="AI44" s="118"/>
      <c r="AJ44" s="117"/>
      <c r="AK44" s="117"/>
    </row>
    <row r="45" ht="25.5" customHeight="1" collapsed="1">
      <c r="A45" s="178"/>
      <c r="B45" s="150" t="s">
        <v>313</v>
      </c>
      <c r="C45" s="179"/>
      <c r="D45" s="180"/>
      <c r="E45" s="152"/>
      <c r="F45" s="152"/>
      <c r="G45" s="152"/>
      <c r="H45" s="152"/>
      <c r="I45" s="152"/>
      <c r="J45" s="152"/>
      <c r="K45" s="153"/>
      <c r="L45" s="153"/>
      <c r="M45" s="155"/>
      <c r="N45" s="155"/>
      <c r="O45" s="155"/>
      <c r="P45" s="154"/>
      <c r="Q45" s="155"/>
      <c r="R45" s="156"/>
      <c r="S45" s="157"/>
      <c r="T45" s="158"/>
      <c r="U45" s="159"/>
      <c r="V45" s="160"/>
      <c r="W45" s="161"/>
      <c r="X45" s="155"/>
      <c r="Y45" s="162"/>
      <c r="Z45" s="163"/>
      <c r="AA45" s="164"/>
      <c r="AB45" s="155"/>
      <c r="AC45" s="165"/>
      <c r="AD45" s="155"/>
      <c r="AE45" s="166"/>
      <c r="AF45" s="167"/>
      <c r="AG45" s="167"/>
      <c r="AH45" s="168"/>
      <c r="AI45" s="169"/>
      <c r="AJ45" s="168"/>
      <c r="AK45" s="168"/>
    </row>
    <row r="46" ht="27.0" hidden="1" customHeight="1" outlineLevel="1">
      <c r="A46" s="100"/>
      <c r="B46" s="96" t="s">
        <v>314</v>
      </c>
      <c r="C46" s="187" t="s">
        <v>315</v>
      </c>
      <c r="D46" s="98"/>
      <c r="E46" s="99"/>
      <c r="F46" s="99"/>
      <c r="G46" s="99"/>
      <c r="H46" s="99"/>
      <c r="I46" s="99"/>
      <c r="J46" s="99"/>
      <c r="K46" s="100"/>
      <c r="L46" s="100"/>
      <c r="M46" s="101"/>
      <c r="N46" s="198"/>
      <c r="O46" s="101"/>
      <c r="P46" s="101"/>
      <c r="Q46" s="102"/>
      <c r="R46" s="102"/>
      <c r="S46" s="104"/>
      <c r="T46" s="105"/>
      <c r="U46" s="106"/>
      <c r="V46" s="107"/>
      <c r="W46" s="108"/>
      <c r="X46" s="109"/>
      <c r="Y46" s="110"/>
      <c r="Z46" s="111" t="s">
        <v>60</v>
      </c>
      <c r="AA46" s="112">
        <v>0.1</v>
      </c>
      <c r="AB46" s="113"/>
      <c r="AC46" s="199"/>
      <c r="AD46" s="109"/>
      <c r="AE46" s="115" t="s">
        <v>316</v>
      </c>
      <c r="AF46" s="116" t="s">
        <v>317</v>
      </c>
      <c r="AG46" s="116"/>
      <c r="AH46" s="117"/>
      <c r="AI46" s="118"/>
      <c r="AJ46" s="117"/>
      <c r="AK46" s="117"/>
    </row>
    <row r="47" ht="27.0" hidden="1" customHeight="1" outlineLevel="1">
      <c r="A47" s="74"/>
      <c r="B47" s="70" t="s">
        <v>318</v>
      </c>
      <c r="C47" s="200" t="s">
        <v>319</v>
      </c>
      <c r="D47" s="72"/>
      <c r="E47" s="73"/>
      <c r="F47" s="73"/>
      <c r="G47" s="73"/>
      <c r="H47" s="73"/>
      <c r="I47" s="73"/>
      <c r="J47" s="73"/>
      <c r="K47" s="74">
        <v>10.0</v>
      </c>
      <c r="L47" s="74"/>
      <c r="M47" s="76"/>
      <c r="N47" s="198"/>
      <c r="O47" s="76"/>
      <c r="P47" s="76"/>
      <c r="Q47" s="78">
        <f>L47*V47</f>
        <v>0</v>
      </c>
      <c r="R47" s="78"/>
      <c r="S47" s="80">
        <f>L47*W47</f>
        <v>0</v>
      </c>
      <c r="T47" s="81"/>
      <c r="U47" s="82"/>
      <c r="V47" s="83">
        <v>0.14</v>
      </c>
      <c r="W47" s="84">
        <f>8*8*4/1000000</f>
        <v>0.000256</v>
      </c>
      <c r="X47" s="85" t="s">
        <v>320</v>
      </c>
      <c r="Y47" s="86"/>
      <c r="Z47" s="87" t="s">
        <v>60</v>
      </c>
      <c r="AA47" s="88"/>
      <c r="AB47" s="89" t="s">
        <v>321</v>
      </c>
      <c r="AC47" s="201" t="s">
        <v>322</v>
      </c>
      <c r="AD47" s="85" t="s">
        <v>62</v>
      </c>
      <c r="AE47" s="120" t="s">
        <v>323</v>
      </c>
      <c r="AF47" s="121" t="s">
        <v>324</v>
      </c>
      <c r="AG47" s="121"/>
      <c r="AH47" s="91" t="s">
        <v>325</v>
      </c>
      <c r="AI47" s="94" t="s">
        <v>125</v>
      </c>
      <c r="AJ47" s="91"/>
      <c r="AK47" s="91" t="s">
        <v>326</v>
      </c>
    </row>
    <row r="48" ht="27.0" hidden="1" customHeight="1" outlineLevel="1">
      <c r="A48" s="109"/>
      <c r="B48" s="96" t="s">
        <v>327</v>
      </c>
      <c r="C48" s="117" t="s">
        <v>328</v>
      </c>
      <c r="D48" s="202"/>
      <c r="E48" s="203"/>
      <c r="F48" s="203"/>
      <c r="G48" s="203"/>
      <c r="H48" s="203"/>
      <c r="I48" s="203"/>
      <c r="J48" s="99"/>
      <c r="K48" s="100"/>
      <c r="L48" s="100"/>
      <c r="M48" s="204"/>
      <c r="N48" s="205"/>
      <c r="O48" s="204"/>
      <c r="P48" s="101"/>
      <c r="Q48" s="102"/>
      <c r="R48" s="102"/>
      <c r="S48" s="104"/>
      <c r="T48" s="206"/>
      <c r="U48" s="106"/>
      <c r="V48" s="107"/>
      <c r="W48" s="108"/>
      <c r="X48" s="109"/>
      <c r="Y48" s="109"/>
      <c r="Z48" s="111" t="s">
        <v>60</v>
      </c>
      <c r="AA48" s="131"/>
      <c r="AB48" s="207" t="s">
        <v>329</v>
      </c>
      <c r="AC48" s="208"/>
      <c r="AD48" s="109"/>
      <c r="AE48" s="209" t="s">
        <v>330</v>
      </c>
      <c r="AF48" s="210" t="s">
        <v>331</v>
      </c>
      <c r="AG48" s="210"/>
      <c r="AH48" s="117"/>
      <c r="AI48" s="118"/>
      <c r="AJ48" s="117"/>
      <c r="AK48" s="117"/>
    </row>
    <row r="49" ht="27.0" hidden="1" customHeight="1" outlineLevel="1">
      <c r="A49" s="85"/>
      <c r="B49" s="70" t="s">
        <v>332</v>
      </c>
      <c r="C49" s="91" t="s">
        <v>333</v>
      </c>
      <c r="D49" s="211"/>
      <c r="E49" s="212"/>
      <c r="F49" s="212"/>
      <c r="G49" s="212"/>
      <c r="H49" s="212"/>
      <c r="I49" s="212"/>
      <c r="J49" s="73"/>
      <c r="K49" s="74"/>
      <c r="L49" s="74"/>
      <c r="M49" s="213"/>
      <c r="N49" s="205"/>
      <c r="O49" s="213"/>
      <c r="P49" s="76"/>
      <c r="Q49" s="78"/>
      <c r="R49" s="78"/>
      <c r="S49" s="80"/>
      <c r="T49" s="214"/>
      <c r="U49" s="82"/>
      <c r="V49" s="83"/>
      <c r="W49" s="84"/>
      <c r="X49" s="85"/>
      <c r="Y49" s="85"/>
      <c r="Z49" s="87" t="s">
        <v>60</v>
      </c>
      <c r="AA49" s="123"/>
      <c r="AB49" s="215"/>
      <c r="AC49" s="216"/>
      <c r="AD49" s="85"/>
      <c r="AE49" s="217" t="s">
        <v>334</v>
      </c>
      <c r="AF49" s="217" t="s">
        <v>335</v>
      </c>
      <c r="AG49" s="217"/>
      <c r="AH49" s="91"/>
      <c r="AI49" s="94"/>
      <c r="AJ49" s="91"/>
      <c r="AK49" s="91"/>
    </row>
    <row r="50" ht="27.0" hidden="1" customHeight="1" outlineLevel="1">
      <c r="A50" s="109"/>
      <c r="B50" s="96" t="s">
        <v>336</v>
      </c>
      <c r="C50" s="117" t="s">
        <v>337</v>
      </c>
      <c r="D50" s="202"/>
      <c r="E50" s="203"/>
      <c r="F50" s="203"/>
      <c r="G50" s="203"/>
      <c r="H50" s="203"/>
      <c r="I50" s="203"/>
      <c r="J50" s="99"/>
      <c r="K50" s="100"/>
      <c r="L50" s="100"/>
      <c r="M50" s="204"/>
      <c r="N50" s="205"/>
      <c r="O50" s="204"/>
      <c r="P50" s="101"/>
      <c r="Q50" s="102"/>
      <c r="R50" s="102"/>
      <c r="S50" s="104"/>
      <c r="T50" s="206"/>
      <c r="U50" s="106"/>
      <c r="V50" s="107"/>
      <c r="W50" s="108"/>
      <c r="X50" s="109"/>
      <c r="Y50" s="109"/>
      <c r="Z50" s="111" t="s">
        <v>60</v>
      </c>
      <c r="AA50" s="131"/>
      <c r="AB50" s="207"/>
      <c r="AC50" s="208"/>
      <c r="AD50" s="109"/>
      <c r="AE50" s="210" t="s">
        <v>338</v>
      </c>
      <c r="AF50" s="210" t="s">
        <v>339</v>
      </c>
      <c r="AG50" s="210"/>
      <c r="AH50" s="117"/>
      <c r="AI50" s="118"/>
      <c r="AJ50" s="117"/>
      <c r="AK50" s="117"/>
    </row>
    <row r="51" ht="27.0" hidden="1" customHeight="1" outlineLevel="1">
      <c r="A51" s="85"/>
      <c r="B51" s="70" t="s">
        <v>340</v>
      </c>
      <c r="C51" s="91" t="s">
        <v>341</v>
      </c>
      <c r="D51" s="211"/>
      <c r="E51" s="212"/>
      <c r="F51" s="212"/>
      <c r="G51" s="212"/>
      <c r="H51" s="212"/>
      <c r="I51" s="212"/>
      <c r="J51" s="73"/>
      <c r="K51" s="74"/>
      <c r="L51" s="74"/>
      <c r="M51" s="213"/>
      <c r="N51" s="205"/>
      <c r="O51" s="213"/>
      <c r="P51" s="76"/>
      <c r="Q51" s="78"/>
      <c r="R51" s="78"/>
      <c r="S51" s="80"/>
      <c r="T51" s="214"/>
      <c r="U51" s="82"/>
      <c r="V51" s="83"/>
      <c r="W51" s="84"/>
      <c r="X51" s="85"/>
      <c r="Y51" s="85"/>
      <c r="Z51" s="87" t="s">
        <v>60</v>
      </c>
      <c r="AA51" s="123"/>
      <c r="AB51" s="218"/>
      <c r="AC51" s="216"/>
      <c r="AD51" s="85"/>
      <c r="AE51" s="217" t="s">
        <v>342</v>
      </c>
      <c r="AF51" s="217" t="s">
        <v>343</v>
      </c>
      <c r="AG51" s="217"/>
      <c r="AH51" s="91"/>
      <c r="AI51" s="94"/>
      <c r="AJ51" s="91"/>
      <c r="AK51" s="91"/>
    </row>
    <row r="52" ht="27.0" hidden="1" customHeight="1" outlineLevel="1">
      <c r="A52" s="109"/>
      <c r="B52" s="96" t="s">
        <v>344</v>
      </c>
      <c r="C52" s="117" t="s">
        <v>345</v>
      </c>
      <c r="D52" s="202"/>
      <c r="E52" s="219"/>
      <c r="F52" s="219"/>
      <c r="G52" s="219"/>
      <c r="H52" s="219"/>
      <c r="I52" s="219"/>
      <c r="J52" s="99"/>
      <c r="K52" s="220"/>
      <c r="L52" s="220"/>
      <c r="M52" s="204"/>
      <c r="N52" s="205"/>
      <c r="O52" s="204"/>
      <c r="P52" s="101"/>
      <c r="Q52" s="102"/>
      <c r="R52" s="102"/>
      <c r="S52" s="104"/>
      <c r="T52" s="206"/>
      <c r="U52" s="106"/>
      <c r="V52" s="107"/>
      <c r="W52" s="108"/>
      <c r="X52" s="221"/>
      <c r="Y52" s="109"/>
      <c r="Z52" s="111" t="s">
        <v>60</v>
      </c>
      <c r="AA52" s="222"/>
      <c r="AB52" s="207"/>
      <c r="AC52" s="223"/>
      <c r="AD52" s="221"/>
      <c r="AE52" s="210" t="s">
        <v>346</v>
      </c>
      <c r="AF52" s="210" t="s">
        <v>347</v>
      </c>
      <c r="AG52" s="210"/>
      <c r="AH52" s="117"/>
      <c r="AI52" s="118"/>
      <c r="AJ52" s="117"/>
      <c r="AK52" s="117"/>
    </row>
    <row r="53" ht="27.0" hidden="1" customHeight="1" outlineLevel="1">
      <c r="A53" s="85"/>
      <c r="B53" s="70" t="s">
        <v>348</v>
      </c>
      <c r="C53" s="91" t="s">
        <v>349</v>
      </c>
      <c r="D53" s="211"/>
      <c r="E53" s="212"/>
      <c r="F53" s="212"/>
      <c r="G53" s="212"/>
      <c r="H53" s="212"/>
      <c r="I53" s="212"/>
      <c r="J53" s="73"/>
      <c r="K53" s="74"/>
      <c r="L53" s="74"/>
      <c r="M53" s="213"/>
      <c r="N53" s="205"/>
      <c r="O53" s="213"/>
      <c r="P53" s="76"/>
      <c r="Q53" s="78"/>
      <c r="R53" s="78"/>
      <c r="S53" s="80"/>
      <c r="T53" s="214"/>
      <c r="U53" s="82"/>
      <c r="V53" s="83"/>
      <c r="W53" s="84"/>
      <c r="X53" s="85"/>
      <c r="Y53" s="85"/>
      <c r="Z53" s="87" t="s">
        <v>60</v>
      </c>
      <c r="AA53" s="123"/>
      <c r="AB53" s="218"/>
      <c r="AC53" s="216"/>
      <c r="AD53" s="85"/>
      <c r="AE53" s="217" t="s">
        <v>334</v>
      </c>
      <c r="AF53" s="217" t="s">
        <v>350</v>
      </c>
      <c r="AG53" s="217"/>
      <c r="AH53" s="91"/>
      <c r="AI53" s="94"/>
      <c r="AJ53" s="91"/>
      <c r="AK53" s="91"/>
    </row>
    <row r="54" ht="27.0" hidden="1" customHeight="1" outlineLevel="1">
      <c r="A54" s="109"/>
      <c r="B54" s="96" t="s">
        <v>351</v>
      </c>
      <c r="C54" s="117" t="s">
        <v>352</v>
      </c>
      <c r="D54" s="202"/>
      <c r="E54" s="203"/>
      <c r="F54" s="203"/>
      <c r="G54" s="203"/>
      <c r="H54" s="203"/>
      <c r="I54" s="203"/>
      <c r="J54" s="99"/>
      <c r="K54" s="100"/>
      <c r="L54" s="100"/>
      <c r="M54" s="204"/>
      <c r="N54" s="205"/>
      <c r="O54" s="204"/>
      <c r="P54" s="101"/>
      <c r="Q54" s="102"/>
      <c r="R54" s="102"/>
      <c r="S54" s="104"/>
      <c r="T54" s="206"/>
      <c r="U54" s="106"/>
      <c r="V54" s="107"/>
      <c r="W54" s="108"/>
      <c r="X54" s="109"/>
      <c r="Y54" s="109"/>
      <c r="Z54" s="111" t="s">
        <v>60</v>
      </c>
      <c r="AA54" s="131"/>
      <c r="AB54" s="207"/>
      <c r="AC54" s="208"/>
      <c r="AD54" s="109"/>
      <c r="AE54" s="210" t="s">
        <v>353</v>
      </c>
      <c r="AF54" s="224" t="s">
        <v>354</v>
      </c>
      <c r="AG54" s="224"/>
      <c r="AH54" s="117"/>
      <c r="AI54" s="118"/>
      <c r="AJ54" s="117"/>
      <c r="AK54" s="117"/>
    </row>
    <row r="55" ht="27.0" hidden="1" customHeight="1" outlineLevel="1">
      <c r="A55" s="85"/>
      <c r="B55" s="70" t="s">
        <v>355</v>
      </c>
      <c r="C55" s="91" t="s">
        <v>356</v>
      </c>
      <c r="D55" s="211"/>
      <c r="E55" s="212"/>
      <c r="F55" s="212"/>
      <c r="G55" s="212"/>
      <c r="H55" s="212"/>
      <c r="I55" s="212"/>
      <c r="J55" s="73"/>
      <c r="K55" s="74"/>
      <c r="L55" s="74"/>
      <c r="M55" s="213"/>
      <c r="N55" s="205"/>
      <c r="O55" s="213"/>
      <c r="P55" s="76"/>
      <c r="Q55" s="78"/>
      <c r="R55" s="78"/>
      <c r="S55" s="80"/>
      <c r="T55" s="214"/>
      <c r="U55" s="82"/>
      <c r="V55" s="83"/>
      <c r="W55" s="84"/>
      <c r="X55" s="85"/>
      <c r="Y55" s="85"/>
      <c r="Z55" s="87" t="s">
        <v>60</v>
      </c>
      <c r="AA55" s="123"/>
      <c r="AB55" s="218"/>
      <c r="AC55" s="216"/>
      <c r="AD55" s="85"/>
      <c r="AE55" s="217" t="s">
        <v>357</v>
      </c>
      <c r="AF55" s="217" t="s">
        <v>358</v>
      </c>
      <c r="AG55" s="217"/>
      <c r="AH55" s="91"/>
      <c r="AI55" s="94"/>
      <c r="AJ55" s="91"/>
      <c r="AK55" s="91"/>
    </row>
    <row r="56" ht="27.0" hidden="1" customHeight="1" outlineLevel="1">
      <c r="A56" s="109"/>
      <c r="B56" s="96" t="s">
        <v>359</v>
      </c>
      <c r="C56" s="117" t="s">
        <v>360</v>
      </c>
      <c r="D56" s="202"/>
      <c r="E56" s="203"/>
      <c r="F56" s="203"/>
      <c r="G56" s="203"/>
      <c r="H56" s="203"/>
      <c r="I56" s="203"/>
      <c r="J56" s="99"/>
      <c r="K56" s="100"/>
      <c r="L56" s="100"/>
      <c r="M56" s="204"/>
      <c r="N56" s="205"/>
      <c r="O56" s="204"/>
      <c r="P56" s="101"/>
      <c r="Q56" s="102"/>
      <c r="R56" s="102"/>
      <c r="S56" s="104"/>
      <c r="T56" s="206"/>
      <c r="U56" s="106"/>
      <c r="V56" s="107"/>
      <c r="W56" s="108"/>
      <c r="X56" s="109"/>
      <c r="Y56" s="109"/>
      <c r="Z56" s="111" t="s">
        <v>60</v>
      </c>
      <c r="AA56" s="131"/>
      <c r="AB56" s="207"/>
      <c r="AC56" s="208"/>
      <c r="AD56" s="109"/>
      <c r="AE56" s="210" t="s">
        <v>361</v>
      </c>
      <c r="AF56" s="224" t="s">
        <v>362</v>
      </c>
      <c r="AG56" s="224"/>
      <c r="AH56" s="117"/>
      <c r="AI56" s="118"/>
      <c r="AJ56" s="117"/>
      <c r="AK56" s="117"/>
    </row>
    <row r="57" ht="27.0" hidden="1" customHeight="1" outlineLevel="1">
      <c r="A57" s="85"/>
      <c r="B57" s="70" t="s">
        <v>363</v>
      </c>
      <c r="C57" s="91" t="s">
        <v>364</v>
      </c>
      <c r="D57" s="211"/>
      <c r="E57" s="225"/>
      <c r="F57" s="225"/>
      <c r="G57" s="225"/>
      <c r="H57" s="225"/>
      <c r="I57" s="225"/>
      <c r="J57" s="73"/>
      <c r="K57" s="226"/>
      <c r="L57" s="226"/>
      <c r="M57" s="213"/>
      <c r="N57" s="205"/>
      <c r="O57" s="213"/>
      <c r="P57" s="76"/>
      <c r="Q57" s="78"/>
      <c r="R57" s="78"/>
      <c r="S57" s="80"/>
      <c r="T57" s="214"/>
      <c r="U57" s="82"/>
      <c r="V57" s="83"/>
      <c r="W57" s="84"/>
      <c r="X57" s="227"/>
      <c r="Y57" s="85"/>
      <c r="Z57" s="87" t="s">
        <v>60</v>
      </c>
      <c r="AA57" s="228"/>
      <c r="AB57" s="218"/>
      <c r="AC57" s="229"/>
      <c r="AD57" s="227"/>
      <c r="AE57" s="217" t="s">
        <v>342</v>
      </c>
      <c r="AF57" s="217" t="s">
        <v>365</v>
      </c>
      <c r="AG57" s="217"/>
      <c r="AH57" s="91"/>
      <c r="AI57" s="94"/>
      <c r="AJ57" s="91"/>
      <c r="AK57" s="91"/>
    </row>
    <row r="58" ht="27.0" hidden="1" customHeight="1" outlineLevel="1">
      <c r="A58" s="109"/>
      <c r="B58" s="96" t="s">
        <v>366</v>
      </c>
      <c r="C58" s="117" t="s">
        <v>367</v>
      </c>
      <c r="D58" s="202"/>
      <c r="E58" s="219"/>
      <c r="F58" s="219"/>
      <c r="G58" s="219"/>
      <c r="H58" s="219"/>
      <c r="I58" s="219"/>
      <c r="J58" s="99"/>
      <c r="K58" s="220"/>
      <c r="L58" s="220"/>
      <c r="M58" s="204"/>
      <c r="N58" s="205"/>
      <c r="O58" s="204"/>
      <c r="P58" s="101"/>
      <c r="Q58" s="102"/>
      <c r="R58" s="102"/>
      <c r="S58" s="104"/>
      <c r="T58" s="206"/>
      <c r="U58" s="106"/>
      <c r="V58" s="107"/>
      <c r="W58" s="108"/>
      <c r="X58" s="221"/>
      <c r="Y58" s="109"/>
      <c r="Z58" s="111" t="s">
        <v>60</v>
      </c>
      <c r="AA58" s="222"/>
      <c r="AB58" s="207"/>
      <c r="AC58" s="223"/>
      <c r="AD58" s="221"/>
      <c r="AE58" s="210" t="s">
        <v>357</v>
      </c>
      <c r="AF58" s="210" t="s">
        <v>368</v>
      </c>
      <c r="AG58" s="210"/>
      <c r="AH58" s="117"/>
      <c r="AI58" s="118"/>
      <c r="AJ58" s="117"/>
      <c r="AK58" s="117"/>
    </row>
    <row r="59" ht="27.0" hidden="1" customHeight="1" outlineLevel="1">
      <c r="A59" s="85"/>
      <c r="B59" s="70" t="s">
        <v>369</v>
      </c>
      <c r="C59" s="91" t="s">
        <v>370</v>
      </c>
      <c r="D59" s="211"/>
      <c r="E59" s="225"/>
      <c r="F59" s="225"/>
      <c r="G59" s="225"/>
      <c r="H59" s="225"/>
      <c r="I59" s="225"/>
      <c r="J59" s="73"/>
      <c r="K59" s="226"/>
      <c r="L59" s="226"/>
      <c r="M59" s="213"/>
      <c r="N59" s="205"/>
      <c r="O59" s="213"/>
      <c r="P59" s="76"/>
      <c r="Q59" s="78"/>
      <c r="R59" s="78"/>
      <c r="S59" s="80"/>
      <c r="T59" s="214"/>
      <c r="U59" s="82"/>
      <c r="V59" s="83"/>
      <c r="W59" s="84"/>
      <c r="X59" s="227"/>
      <c r="Y59" s="85"/>
      <c r="Z59" s="87" t="s">
        <v>60</v>
      </c>
      <c r="AA59" s="228"/>
      <c r="AB59" s="218"/>
      <c r="AC59" s="229"/>
      <c r="AD59" s="227"/>
      <c r="AE59" s="217" t="s">
        <v>357</v>
      </c>
      <c r="AF59" s="217" t="s">
        <v>371</v>
      </c>
      <c r="AG59" s="217"/>
      <c r="AH59" s="91"/>
      <c r="AI59" s="94"/>
      <c r="AJ59" s="91"/>
      <c r="AK59" s="91"/>
    </row>
    <row r="60" ht="27.0" hidden="1" customHeight="1" outlineLevel="1">
      <c r="A60" s="109"/>
      <c r="B60" s="96" t="s">
        <v>372</v>
      </c>
      <c r="C60" s="117" t="s">
        <v>373</v>
      </c>
      <c r="D60" s="202"/>
      <c r="E60" s="219"/>
      <c r="F60" s="219"/>
      <c r="G60" s="219"/>
      <c r="H60" s="219"/>
      <c r="I60" s="219"/>
      <c r="J60" s="99"/>
      <c r="K60" s="220"/>
      <c r="L60" s="220"/>
      <c r="M60" s="204"/>
      <c r="N60" s="205"/>
      <c r="O60" s="204"/>
      <c r="P60" s="101"/>
      <c r="Q60" s="102"/>
      <c r="R60" s="102"/>
      <c r="S60" s="104"/>
      <c r="T60" s="206"/>
      <c r="U60" s="106"/>
      <c r="V60" s="107"/>
      <c r="W60" s="108"/>
      <c r="X60" s="221"/>
      <c r="Y60" s="109"/>
      <c r="Z60" s="111" t="s">
        <v>60</v>
      </c>
      <c r="AA60" s="222"/>
      <c r="AB60" s="207"/>
      <c r="AC60" s="223"/>
      <c r="AD60" s="221"/>
      <c r="AE60" s="210" t="s">
        <v>357</v>
      </c>
      <c r="AF60" s="210" t="s">
        <v>374</v>
      </c>
      <c r="AG60" s="210"/>
      <c r="AH60" s="117"/>
      <c r="AI60" s="118"/>
      <c r="AJ60" s="117"/>
      <c r="AK60" s="117"/>
    </row>
    <row r="61" ht="27.0" hidden="1" customHeight="1" outlineLevel="1">
      <c r="A61" s="85"/>
      <c r="B61" s="70" t="s">
        <v>375</v>
      </c>
      <c r="C61" s="91" t="s">
        <v>376</v>
      </c>
      <c r="D61" s="211"/>
      <c r="E61" s="225"/>
      <c r="F61" s="225"/>
      <c r="G61" s="225"/>
      <c r="H61" s="225"/>
      <c r="I61" s="225"/>
      <c r="J61" s="73"/>
      <c r="K61" s="226"/>
      <c r="L61" s="226"/>
      <c r="M61" s="213"/>
      <c r="N61" s="205"/>
      <c r="O61" s="213"/>
      <c r="P61" s="76"/>
      <c r="Q61" s="78"/>
      <c r="R61" s="78"/>
      <c r="S61" s="80"/>
      <c r="T61" s="214"/>
      <c r="U61" s="82"/>
      <c r="V61" s="83"/>
      <c r="W61" s="84"/>
      <c r="X61" s="227"/>
      <c r="Y61" s="85"/>
      <c r="Z61" s="87" t="s">
        <v>60</v>
      </c>
      <c r="AA61" s="228"/>
      <c r="AB61" s="218"/>
      <c r="AC61" s="229"/>
      <c r="AD61" s="227"/>
      <c r="AE61" s="217" t="s">
        <v>316</v>
      </c>
      <c r="AF61" s="217" t="s">
        <v>377</v>
      </c>
      <c r="AG61" s="217"/>
      <c r="AH61" s="91"/>
      <c r="AI61" s="94"/>
      <c r="AJ61" s="91"/>
      <c r="AK61" s="91"/>
    </row>
    <row r="62" ht="27.0" hidden="1" customHeight="1" outlineLevel="1">
      <c r="A62" s="109"/>
      <c r="B62" s="96" t="s">
        <v>378</v>
      </c>
      <c r="C62" s="117" t="s">
        <v>379</v>
      </c>
      <c r="D62" s="230"/>
      <c r="E62" s="109"/>
      <c r="F62" s="109"/>
      <c r="G62" s="109"/>
      <c r="H62" s="109"/>
      <c r="I62" s="109"/>
      <c r="J62" s="109"/>
      <c r="K62" s="220"/>
      <c r="L62" s="220"/>
      <c r="M62" s="204"/>
      <c r="N62" s="205"/>
      <c r="O62" s="204"/>
      <c r="P62" s="101"/>
      <c r="Q62" s="102"/>
      <c r="R62" s="102"/>
      <c r="S62" s="104"/>
      <c r="T62" s="206"/>
      <c r="U62" s="106"/>
      <c r="V62" s="107"/>
      <c r="W62" s="108"/>
      <c r="X62" s="221"/>
      <c r="Y62" s="109"/>
      <c r="Z62" s="111" t="s">
        <v>60</v>
      </c>
      <c r="AA62" s="222"/>
      <c r="AB62" s="207"/>
      <c r="AC62" s="223"/>
      <c r="AD62" s="221"/>
      <c r="AE62" s="210" t="s">
        <v>316</v>
      </c>
      <c r="AF62" s="210" t="s">
        <v>380</v>
      </c>
      <c r="AG62" s="210"/>
      <c r="AH62" s="117"/>
      <c r="AI62" s="118"/>
      <c r="AJ62" s="117"/>
      <c r="AK62" s="117"/>
    </row>
    <row r="63" ht="27.0" hidden="1" customHeight="1" outlineLevel="1">
      <c r="A63" s="85"/>
      <c r="B63" s="70" t="s">
        <v>381</v>
      </c>
      <c r="C63" s="91" t="s">
        <v>382</v>
      </c>
      <c r="D63" s="211"/>
      <c r="E63" s="212"/>
      <c r="F63" s="212"/>
      <c r="G63" s="212"/>
      <c r="H63" s="212"/>
      <c r="I63" s="212"/>
      <c r="J63" s="73"/>
      <c r="K63" s="74"/>
      <c r="L63" s="74"/>
      <c r="M63" s="213"/>
      <c r="N63" s="205"/>
      <c r="O63" s="213"/>
      <c r="P63" s="76"/>
      <c r="Q63" s="78"/>
      <c r="R63" s="78"/>
      <c r="S63" s="80"/>
      <c r="T63" s="214"/>
      <c r="U63" s="82"/>
      <c r="V63" s="83"/>
      <c r="W63" s="84"/>
      <c r="X63" s="85"/>
      <c r="Y63" s="85"/>
      <c r="Z63" s="87" t="s">
        <v>60</v>
      </c>
      <c r="AA63" s="123"/>
      <c r="AB63" s="218"/>
      <c r="AC63" s="216"/>
      <c r="AD63" s="85"/>
      <c r="AE63" s="217" t="s">
        <v>383</v>
      </c>
      <c r="AF63" s="217" t="s">
        <v>384</v>
      </c>
      <c r="AG63" s="217"/>
      <c r="AH63" s="91"/>
      <c r="AI63" s="94"/>
      <c r="AJ63" s="91"/>
      <c r="AK63" s="91"/>
    </row>
    <row r="64" ht="27.0" hidden="1" customHeight="1" outlineLevel="1">
      <c r="A64" s="109"/>
      <c r="B64" s="96" t="s">
        <v>385</v>
      </c>
      <c r="C64" s="117" t="s">
        <v>386</v>
      </c>
      <c r="D64" s="230"/>
      <c r="E64" s="109"/>
      <c r="F64" s="109"/>
      <c r="G64" s="109"/>
      <c r="H64" s="109"/>
      <c r="I64" s="109"/>
      <c r="J64" s="109"/>
      <c r="K64" s="220"/>
      <c r="L64" s="220"/>
      <c r="M64" s="204"/>
      <c r="N64" s="205"/>
      <c r="O64" s="204"/>
      <c r="P64" s="101"/>
      <c r="Q64" s="102"/>
      <c r="R64" s="102"/>
      <c r="S64" s="104"/>
      <c r="T64" s="206"/>
      <c r="U64" s="106"/>
      <c r="V64" s="107"/>
      <c r="W64" s="108"/>
      <c r="X64" s="221"/>
      <c r="Y64" s="109"/>
      <c r="Z64" s="222"/>
      <c r="AA64" s="222"/>
      <c r="AB64" s="207"/>
      <c r="AC64" s="223"/>
      <c r="AD64" s="221"/>
      <c r="AE64" s="210" t="s">
        <v>387</v>
      </c>
      <c r="AF64" s="210" t="s">
        <v>388</v>
      </c>
      <c r="AG64" s="210"/>
      <c r="AH64" s="117"/>
      <c r="AI64" s="118"/>
      <c r="AJ64" s="117"/>
      <c r="AK64" s="117"/>
    </row>
    <row r="65" ht="27.0" hidden="1" customHeight="1" outlineLevel="1">
      <c r="A65" s="85"/>
      <c r="B65" s="70" t="s">
        <v>389</v>
      </c>
      <c r="C65" s="91" t="s">
        <v>390</v>
      </c>
      <c r="D65" s="231"/>
      <c r="E65" s="85"/>
      <c r="F65" s="85"/>
      <c r="G65" s="85"/>
      <c r="H65" s="85"/>
      <c r="I65" s="85"/>
      <c r="J65" s="85"/>
      <c r="K65" s="226"/>
      <c r="L65" s="226"/>
      <c r="M65" s="213"/>
      <c r="N65" s="205"/>
      <c r="O65" s="213"/>
      <c r="P65" s="76"/>
      <c r="Q65" s="78"/>
      <c r="R65" s="78"/>
      <c r="S65" s="80"/>
      <c r="T65" s="214"/>
      <c r="U65" s="82"/>
      <c r="V65" s="83"/>
      <c r="W65" s="84"/>
      <c r="X65" s="227"/>
      <c r="Y65" s="85"/>
      <c r="Z65" s="228"/>
      <c r="AA65" s="228"/>
      <c r="AB65" s="218"/>
      <c r="AC65" s="229"/>
      <c r="AD65" s="227"/>
      <c r="AE65" s="217" t="s">
        <v>391</v>
      </c>
      <c r="AF65" s="217" t="s">
        <v>392</v>
      </c>
      <c r="AG65" s="217"/>
      <c r="AH65" s="91"/>
      <c r="AI65" s="94"/>
      <c r="AJ65" s="91"/>
      <c r="AK65" s="91"/>
    </row>
    <row r="66" ht="27.0" hidden="1" customHeight="1" outlineLevel="1">
      <c r="A66" s="109"/>
      <c r="B66" s="96" t="s">
        <v>393</v>
      </c>
      <c r="C66" s="117" t="s">
        <v>394</v>
      </c>
      <c r="D66" s="232"/>
      <c r="E66" s="221"/>
      <c r="F66" s="221"/>
      <c r="G66" s="221"/>
      <c r="H66" s="221"/>
      <c r="I66" s="221"/>
      <c r="J66" s="138"/>
      <c r="K66" s="220"/>
      <c r="L66" s="220"/>
      <c r="M66" s="204"/>
      <c r="N66" s="205"/>
      <c r="O66" s="204"/>
      <c r="P66" s="101"/>
      <c r="Q66" s="102"/>
      <c r="R66" s="102"/>
      <c r="S66" s="104"/>
      <c r="T66" s="206"/>
      <c r="U66" s="106"/>
      <c r="V66" s="107"/>
      <c r="W66" s="108"/>
      <c r="X66" s="221"/>
      <c r="Y66" s="233"/>
      <c r="Z66" s="222"/>
      <c r="AA66" s="222"/>
      <c r="AB66" s="207"/>
      <c r="AC66" s="223"/>
      <c r="AD66" s="221"/>
      <c r="AE66" s="113" t="s">
        <v>395</v>
      </c>
      <c r="AF66" s="116" t="s">
        <v>396</v>
      </c>
      <c r="AG66" s="234"/>
      <c r="AH66" s="117"/>
      <c r="AI66" s="118"/>
      <c r="AJ66" s="117"/>
      <c r="AK66" s="117"/>
    </row>
    <row r="67" ht="27.0" hidden="1" customHeight="1" outlineLevel="1">
      <c r="A67" s="85"/>
      <c r="B67" s="70" t="s">
        <v>397</v>
      </c>
      <c r="C67" s="91" t="s">
        <v>398</v>
      </c>
      <c r="D67" s="235"/>
      <c r="E67" s="227"/>
      <c r="F67" s="227"/>
      <c r="G67" s="227"/>
      <c r="H67" s="227"/>
      <c r="I67" s="227"/>
      <c r="J67" s="172"/>
      <c r="K67" s="226"/>
      <c r="L67" s="226"/>
      <c r="M67" s="213"/>
      <c r="N67" s="205"/>
      <c r="O67" s="213"/>
      <c r="P67" s="76"/>
      <c r="Q67" s="78"/>
      <c r="R67" s="78"/>
      <c r="S67" s="80"/>
      <c r="T67" s="214"/>
      <c r="U67" s="82"/>
      <c r="V67" s="83"/>
      <c r="W67" s="84"/>
      <c r="X67" s="227"/>
      <c r="Y67" s="236"/>
      <c r="Z67" s="228"/>
      <c r="AA67" s="228"/>
      <c r="AB67" s="218"/>
      <c r="AC67" s="229"/>
      <c r="AD67" s="227"/>
      <c r="AE67" s="89" t="s">
        <v>395</v>
      </c>
      <c r="AF67" s="121" t="s">
        <v>396</v>
      </c>
      <c r="AG67" s="237"/>
      <c r="AH67" s="91"/>
      <c r="AI67" s="94"/>
      <c r="AJ67" s="91"/>
      <c r="AK67" s="91"/>
    </row>
    <row r="68" ht="27.0" hidden="1" customHeight="1" outlineLevel="1">
      <c r="A68" s="109"/>
      <c r="B68" s="96" t="s">
        <v>306</v>
      </c>
      <c r="C68" s="117" t="s">
        <v>307</v>
      </c>
      <c r="D68" s="232"/>
      <c r="E68" s="221"/>
      <c r="F68" s="221"/>
      <c r="G68" s="221"/>
      <c r="H68" s="221"/>
      <c r="I68" s="221"/>
      <c r="J68" s="138"/>
      <c r="K68" s="220"/>
      <c r="L68" s="220"/>
      <c r="M68" s="204"/>
      <c r="N68" s="205"/>
      <c r="O68" s="204"/>
      <c r="P68" s="101"/>
      <c r="Q68" s="102"/>
      <c r="R68" s="102"/>
      <c r="S68" s="104"/>
      <c r="T68" s="206"/>
      <c r="U68" s="106"/>
      <c r="V68" s="107"/>
      <c r="W68" s="108"/>
      <c r="X68" s="221"/>
      <c r="Y68" s="233"/>
      <c r="Z68" s="222"/>
      <c r="AA68" s="222"/>
      <c r="AB68" s="207"/>
      <c r="AC68" s="223"/>
      <c r="AD68" s="221"/>
      <c r="AE68" s="113" t="s">
        <v>395</v>
      </c>
      <c r="AF68" s="116" t="s">
        <v>396</v>
      </c>
      <c r="AG68" s="234"/>
      <c r="AH68" s="117"/>
      <c r="AI68" s="118"/>
      <c r="AJ68" s="117"/>
      <c r="AK68" s="117"/>
    </row>
    <row r="69" ht="27.0" hidden="1" customHeight="1" outlineLevel="1">
      <c r="A69" s="85"/>
      <c r="B69" s="70" t="s">
        <v>399</v>
      </c>
      <c r="C69" s="91" t="s">
        <v>400</v>
      </c>
      <c r="D69" s="235"/>
      <c r="E69" s="227"/>
      <c r="F69" s="227"/>
      <c r="G69" s="227"/>
      <c r="H69" s="227"/>
      <c r="I69" s="227"/>
      <c r="J69" s="172"/>
      <c r="K69" s="226"/>
      <c r="L69" s="226"/>
      <c r="M69" s="213"/>
      <c r="N69" s="205"/>
      <c r="O69" s="213"/>
      <c r="P69" s="76"/>
      <c r="Q69" s="78"/>
      <c r="R69" s="78"/>
      <c r="S69" s="80"/>
      <c r="T69" s="214"/>
      <c r="U69" s="82"/>
      <c r="V69" s="83"/>
      <c r="W69" s="84"/>
      <c r="X69" s="227"/>
      <c r="Y69" s="236"/>
      <c r="Z69" s="228"/>
      <c r="AA69" s="228"/>
      <c r="AB69" s="218"/>
      <c r="AC69" s="229"/>
      <c r="AD69" s="227"/>
      <c r="AE69" s="89" t="s">
        <v>395</v>
      </c>
      <c r="AF69" s="121" t="s">
        <v>396</v>
      </c>
      <c r="AG69" s="237"/>
      <c r="AH69" s="238"/>
      <c r="AI69" s="239"/>
      <c r="AJ69" s="238"/>
      <c r="AK69" s="238"/>
    </row>
    <row r="70" ht="27.0" hidden="1" customHeight="1" outlineLevel="1">
      <c r="A70" s="109"/>
      <c r="B70" s="96" t="s">
        <v>401</v>
      </c>
      <c r="C70" s="117" t="s">
        <v>402</v>
      </c>
      <c r="D70" s="232"/>
      <c r="E70" s="221"/>
      <c r="F70" s="221"/>
      <c r="G70" s="221"/>
      <c r="H70" s="221"/>
      <c r="I70" s="221"/>
      <c r="J70" s="138"/>
      <c r="K70" s="220"/>
      <c r="L70" s="220"/>
      <c r="M70" s="204"/>
      <c r="N70" s="205"/>
      <c r="O70" s="204"/>
      <c r="P70" s="101"/>
      <c r="Q70" s="102"/>
      <c r="R70" s="102"/>
      <c r="S70" s="104"/>
      <c r="T70" s="206"/>
      <c r="U70" s="106"/>
      <c r="V70" s="107"/>
      <c r="W70" s="108"/>
      <c r="X70" s="221"/>
      <c r="Y70" s="233"/>
      <c r="Z70" s="222"/>
      <c r="AA70" s="222"/>
      <c r="AB70" s="207"/>
      <c r="AC70" s="223"/>
      <c r="AD70" s="221"/>
      <c r="AE70" s="113" t="s">
        <v>395</v>
      </c>
      <c r="AF70" s="116" t="s">
        <v>396</v>
      </c>
      <c r="AG70" s="234"/>
      <c r="AH70" s="240"/>
      <c r="AI70" s="241"/>
      <c r="AJ70" s="240"/>
      <c r="AK70" s="240"/>
    </row>
    <row r="71" ht="27.0" hidden="1" customHeight="1" outlineLevel="1">
      <c r="A71" s="85"/>
      <c r="B71" s="70" t="s">
        <v>403</v>
      </c>
      <c r="C71" s="91" t="s">
        <v>404</v>
      </c>
      <c r="D71" s="235"/>
      <c r="E71" s="227"/>
      <c r="F71" s="227"/>
      <c r="G71" s="227"/>
      <c r="H71" s="227"/>
      <c r="I71" s="227"/>
      <c r="J71" s="172"/>
      <c r="K71" s="226"/>
      <c r="L71" s="226"/>
      <c r="M71" s="213"/>
      <c r="N71" s="205"/>
      <c r="O71" s="213"/>
      <c r="P71" s="76"/>
      <c r="Q71" s="78"/>
      <c r="R71" s="78"/>
      <c r="S71" s="80"/>
      <c r="T71" s="214"/>
      <c r="U71" s="82"/>
      <c r="V71" s="83"/>
      <c r="W71" s="84"/>
      <c r="X71" s="227"/>
      <c r="Y71" s="236"/>
      <c r="Z71" s="228"/>
      <c r="AA71" s="228"/>
      <c r="AB71" s="218"/>
      <c r="AC71" s="229"/>
      <c r="AD71" s="227"/>
      <c r="AE71" s="89" t="s">
        <v>395</v>
      </c>
      <c r="AF71" s="121" t="s">
        <v>396</v>
      </c>
      <c r="AG71" s="237"/>
      <c r="AH71" s="238"/>
      <c r="AI71" s="239"/>
      <c r="AJ71" s="238"/>
      <c r="AK71" s="238"/>
    </row>
    <row r="72" ht="27.0" hidden="1" customHeight="1" outlineLevel="1">
      <c r="A72" s="109"/>
      <c r="B72" s="96" t="s">
        <v>405</v>
      </c>
      <c r="C72" s="117" t="s">
        <v>406</v>
      </c>
      <c r="D72" s="232"/>
      <c r="E72" s="221"/>
      <c r="F72" s="221"/>
      <c r="G72" s="221"/>
      <c r="H72" s="221"/>
      <c r="I72" s="221"/>
      <c r="J72" s="138"/>
      <c r="K72" s="220"/>
      <c r="L72" s="220"/>
      <c r="M72" s="204"/>
      <c r="N72" s="205"/>
      <c r="O72" s="204"/>
      <c r="P72" s="101"/>
      <c r="Q72" s="102"/>
      <c r="R72" s="102"/>
      <c r="S72" s="104"/>
      <c r="T72" s="206"/>
      <c r="U72" s="106"/>
      <c r="V72" s="107"/>
      <c r="W72" s="108"/>
      <c r="X72" s="221"/>
      <c r="Y72" s="233"/>
      <c r="Z72" s="222"/>
      <c r="AA72" s="222"/>
      <c r="AB72" s="207"/>
      <c r="AC72" s="223"/>
      <c r="AD72" s="221"/>
      <c r="AE72" s="113" t="s">
        <v>395</v>
      </c>
      <c r="AF72" s="116" t="s">
        <v>396</v>
      </c>
      <c r="AG72" s="234"/>
      <c r="AH72" s="240"/>
      <c r="AI72" s="241"/>
      <c r="AJ72" s="240"/>
      <c r="AK72" s="240"/>
    </row>
    <row r="73" ht="27.0" hidden="1" customHeight="1" outlineLevel="1">
      <c r="A73" s="85"/>
      <c r="B73" s="70" t="s">
        <v>407</v>
      </c>
      <c r="C73" s="91" t="s">
        <v>408</v>
      </c>
      <c r="D73" s="235"/>
      <c r="E73" s="227"/>
      <c r="F73" s="227"/>
      <c r="G73" s="227"/>
      <c r="H73" s="227"/>
      <c r="I73" s="227"/>
      <c r="J73" s="172"/>
      <c r="K73" s="226"/>
      <c r="L73" s="226"/>
      <c r="M73" s="213"/>
      <c r="N73" s="205"/>
      <c r="O73" s="213"/>
      <c r="P73" s="76"/>
      <c r="Q73" s="78"/>
      <c r="R73" s="78"/>
      <c r="S73" s="80"/>
      <c r="T73" s="214"/>
      <c r="U73" s="82"/>
      <c r="V73" s="83"/>
      <c r="W73" s="84"/>
      <c r="X73" s="227"/>
      <c r="Y73" s="236"/>
      <c r="Z73" s="228"/>
      <c r="AA73" s="228"/>
      <c r="AB73" s="218"/>
      <c r="AC73" s="229"/>
      <c r="AD73" s="227"/>
      <c r="AE73" s="89" t="s">
        <v>395</v>
      </c>
      <c r="AF73" s="121" t="s">
        <v>396</v>
      </c>
      <c r="AG73" s="237"/>
      <c r="AH73" s="238"/>
      <c r="AI73" s="239"/>
      <c r="AJ73" s="238"/>
      <c r="AK73" s="238"/>
    </row>
    <row r="74" ht="27.0" hidden="1" customHeight="1" outlineLevel="1">
      <c r="A74" s="109"/>
      <c r="B74" s="96" t="s">
        <v>409</v>
      </c>
      <c r="C74" s="117" t="s">
        <v>410</v>
      </c>
      <c r="D74" s="232"/>
      <c r="E74" s="221"/>
      <c r="F74" s="221"/>
      <c r="G74" s="221"/>
      <c r="H74" s="221"/>
      <c r="I74" s="221"/>
      <c r="J74" s="138"/>
      <c r="K74" s="220"/>
      <c r="L74" s="220"/>
      <c r="M74" s="204"/>
      <c r="N74" s="205"/>
      <c r="O74" s="204"/>
      <c r="P74" s="101"/>
      <c r="Q74" s="102"/>
      <c r="R74" s="102"/>
      <c r="S74" s="104"/>
      <c r="T74" s="206"/>
      <c r="U74" s="106"/>
      <c r="V74" s="107"/>
      <c r="W74" s="108"/>
      <c r="X74" s="221"/>
      <c r="Y74" s="233"/>
      <c r="Z74" s="222"/>
      <c r="AA74" s="222"/>
      <c r="AB74" s="207"/>
      <c r="AC74" s="223"/>
      <c r="AD74" s="221"/>
      <c r="AE74" s="113" t="s">
        <v>395</v>
      </c>
      <c r="AF74" s="116" t="s">
        <v>396</v>
      </c>
      <c r="AG74" s="234"/>
      <c r="AH74" s="240"/>
      <c r="AI74" s="241"/>
      <c r="AJ74" s="240"/>
      <c r="AK74" s="240"/>
    </row>
    <row r="75" ht="27.0" hidden="1" customHeight="1" outlineLevel="1">
      <c r="A75" s="85"/>
      <c r="B75" s="70" t="s">
        <v>411</v>
      </c>
      <c r="C75" s="200" t="s">
        <v>412</v>
      </c>
      <c r="D75" s="235"/>
      <c r="F75" s="172"/>
      <c r="K75" s="226"/>
      <c r="L75" s="226"/>
      <c r="M75" s="213"/>
      <c r="N75" s="205"/>
      <c r="O75" s="213"/>
      <c r="P75" s="76"/>
      <c r="Q75" s="78"/>
      <c r="R75" s="78"/>
      <c r="S75" s="80"/>
      <c r="T75" s="214"/>
      <c r="U75" s="82"/>
      <c r="V75" s="83"/>
      <c r="W75" s="84"/>
      <c r="X75" s="227"/>
      <c r="Y75" s="236"/>
      <c r="Z75" s="228"/>
      <c r="AA75" s="228"/>
      <c r="AB75" s="218" t="s">
        <v>413</v>
      </c>
      <c r="AC75" s="229"/>
      <c r="AD75" s="227"/>
      <c r="AE75" s="89" t="s">
        <v>395</v>
      </c>
      <c r="AF75" s="121" t="s">
        <v>396</v>
      </c>
      <c r="AG75" s="237"/>
      <c r="AH75" s="238"/>
      <c r="AI75" s="239"/>
      <c r="AJ75" s="238"/>
      <c r="AK75" s="238"/>
    </row>
    <row r="76" ht="27.0" hidden="1" customHeight="1" outlineLevel="1">
      <c r="A76" s="109"/>
      <c r="B76" s="96"/>
      <c r="C76" s="187" t="s">
        <v>414</v>
      </c>
      <c r="D76" s="232"/>
      <c r="F76" s="138"/>
      <c r="K76" s="220"/>
      <c r="L76" s="220"/>
      <c r="M76" s="204"/>
      <c r="N76" s="205"/>
      <c r="O76" s="204"/>
      <c r="P76" s="101"/>
      <c r="Q76" s="102"/>
      <c r="R76" s="102"/>
      <c r="S76" s="104"/>
      <c r="T76" s="206"/>
      <c r="U76" s="106"/>
      <c r="V76" s="107"/>
      <c r="W76" s="108"/>
      <c r="X76" s="221"/>
      <c r="Y76" s="233"/>
      <c r="Z76" s="222"/>
      <c r="AA76" s="222"/>
      <c r="AB76" s="207" t="s">
        <v>415</v>
      </c>
      <c r="AC76" s="223"/>
      <c r="AD76" s="221"/>
      <c r="AE76" s="113" t="s">
        <v>395</v>
      </c>
      <c r="AF76" s="116" t="s">
        <v>396</v>
      </c>
      <c r="AG76" s="234"/>
      <c r="AH76" s="240"/>
      <c r="AI76" s="241"/>
      <c r="AJ76" s="240"/>
      <c r="AK76" s="240"/>
    </row>
    <row r="77" ht="27.0" hidden="1" customHeight="1" outlineLevel="1">
      <c r="A77" s="242"/>
      <c r="B77" s="70" t="s">
        <v>416</v>
      </c>
      <c r="C77" s="200" t="s">
        <v>417</v>
      </c>
      <c r="D77" s="243"/>
      <c r="F77" s="172"/>
      <c r="K77" s="74"/>
      <c r="L77" s="74"/>
      <c r="M77" s="76"/>
      <c r="N77" s="198"/>
      <c r="O77" s="76"/>
      <c r="P77" s="76"/>
      <c r="Q77" s="78"/>
      <c r="R77" s="79"/>
      <c r="S77" s="80"/>
      <c r="T77" s="81"/>
      <c r="U77" s="82"/>
      <c r="V77" s="83"/>
      <c r="W77" s="84"/>
      <c r="X77" s="85"/>
      <c r="Y77" s="85" t="s">
        <v>16</v>
      </c>
      <c r="Z77" s="123"/>
      <c r="AA77" s="88"/>
      <c r="AB77" s="89">
        <v>4.60331224403E12</v>
      </c>
      <c r="AC77" s="201" t="s">
        <v>418</v>
      </c>
      <c r="AD77" s="85" t="s">
        <v>184</v>
      </c>
      <c r="AE77" s="244" t="s">
        <v>419</v>
      </c>
      <c r="AF77" s="91" t="s">
        <v>420</v>
      </c>
      <c r="AG77" s="91" t="s">
        <v>312</v>
      </c>
      <c r="AH77" s="91" t="s">
        <v>421</v>
      </c>
      <c r="AI77" s="94" t="s">
        <v>176</v>
      </c>
      <c r="AJ77" s="91"/>
      <c r="AK77" s="91" t="s">
        <v>178</v>
      </c>
    </row>
    <row r="78" ht="27.0" hidden="1" customHeight="1" outlineLevel="1">
      <c r="A78" s="193"/>
      <c r="B78" s="96" t="s">
        <v>422</v>
      </c>
      <c r="C78" s="187" t="s">
        <v>423</v>
      </c>
      <c r="D78" s="141"/>
      <c r="F78" s="138"/>
      <c r="K78" s="100"/>
      <c r="L78" s="100"/>
      <c r="M78" s="101"/>
      <c r="N78" s="198"/>
      <c r="O78" s="101"/>
      <c r="P78" s="101"/>
      <c r="Q78" s="102"/>
      <c r="R78" s="103"/>
      <c r="S78" s="104"/>
      <c r="T78" s="105"/>
      <c r="U78" s="106"/>
      <c r="V78" s="107"/>
      <c r="W78" s="108"/>
      <c r="X78" s="109"/>
      <c r="Y78" s="110"/>
      <c r="Z78" s="131"/>
      <c r="AA78" s="112"/>
      <c r="AB78" s="113"/>
      <c r="AC78" s="181"/>
      <c r="AD78" s="109"/>
      <c r="AE78" s="117"/>
      <c r="AF78" s="117"/>
      <c r="AG78" s="117"/>
      <c r="AH78" s="117"/>
      <c r="AI78" s="118"/>
      <c r="AJ78" s="117"/>
      <c r="AK78" s="117"/>
    </row>
    <row r="79" ht="27.0" hidden="1" customHeight="1" outlineLevel="1">
      <c r="A79" s="242"/>
      <c r="B79" s="70" t="s">
        <v>424</v>
      </c>
      <c r="C79" s="200" t="s">
        <v>425</v>
      </c>
      <c r="D79" s="243"/>
      <c r="E79" s="172"/>
      <c r="F79" s="172"/>
      <c r="G79" s="172"/>
      <c r="H79" s="172"/>
      <c r="I79" s="172"/>
      <c r="J79" s="172"/>
      <c r="K79" s="74"/>
      <c r="L79" s="74"/>
      <c r="M79" s="76"/>
      <c r="N79" s="198"/>
      <c r="O79" s="76"/>
      <c r="P79" s="76"/>
      <c r="Q79" s="78"/>
      <c r="R79" s="79"/>
      <c r="S79" s="80"/>
      <c r="T79" s="81"/>
      <c r="U79" s="82"/>
      <c r="V79" s="83"/>
      <c r="W79" s="84"/>
      <c r="X79" s="85"/>
      <c r="Y79" s="85"/>
      <c r="Z79" s="123"/>
      <c r="AA79" s="88"/>
      <c r="AB79" s="89"/>
      <c r="AC79" s="245"/>
      <c r="AD79" s="85"/>
      <c r="AE79" s="244"/>
      <c r="AF79" s="91"/>
      <c r="AG79" s="91"/>
      <c r="AH79" s="91"/>
      <c r="AI79" s="94"/>
      <c r="AJ79" s="91"/>
      <c r="AK79" s="91"/>
    </row>
    <row r="80" ht="27.0" hidden="1" customHeight="1" outlineLevel="1">
      <c r="A80" s="193"/>
      <c r="B80" s="96" t="s">
        <v>426</v>
      </c>
      <c r="C80" s="187" t="s">
        <v>427</v>
      </c>
      <c r="D80" s="141"/>
      <c r="E80" s="138"/>
      <c r="F80" s="138"/>
      <c r="G80" s="138"/>
      <c r="H80" s="138"/>
      <c r="I80" s="138"/>
      <c r="J80" s="138"/>
      <c r="K80" s="100"/>
      <c r="L80" s="100"/>
      <c r="M80" s="101"/>
      <c r="N80" s="198"/>
      <c r="O80" s="101"/>
      <c r="P80" s="101"/>
      <c r="Q80" s="102"/>
      <c r="R80" s="103"/>
      <c r="S80" s="104"/>
      <c r="T80" s="105"/>
      <c r="U80" s="106"/>
      <c r="V80" s="107"/>
      <c r="W80" s="108"/>
      <c r="X80" s="109"/>
      <c r="Y80" s="109"/>
      <c r="Z80" s="131"/>
      <c r="AA80" s="112"/>
      <c r="AB80" s="113"/>
      <c r="AC80" s="199"/>
      <c r="AD80" s="109"/>
      <c r="AE80" s="244"/>
      <c r="AF80" s="117"/>
      <c r="AG80" s="117"/>
      <c r="AH80" s="117"/>
      <c r="AI80" s="118"/>
      <c r="AJ80" s="117"/>
      <c r="AK80" s="117"/>
    </row>
    <row r="81" ht="27.0" hidden="1" customHeight="1" outlineLevel="1">
      <c r="A81" s="242"/>
      <c r="B81" s="70" t="s">
        <v>428</v>
      </c>
      <c r="C81" s="200" t="s">
        <v>427</v>
      </c>
      <c r="D81" s="243"/>
      <c r="E81" s="172"/>
      <c r="F81" s="172"/>
      <c r="G81" s="172"/>
      <c r="H81" s="172"/>
      <c r="I81" s="172"/>
      <c r="J81" s="172"/>
      <c r="K81" s="74"/>
      <c r="L81" s="74"/>
      <c r="M81" s="76"/>
      <c r="N81" s="198"/>
      <c r="O81" s="76"/>
      <c r="P81" s="76"/>
      <c r="Q81" s="78"/>
      <c r="R81" s="79"/>
      <c r="S81" s="80"/>
      <c r="T81" s="81"/>
      <c r="U81" s="82"/>
      <c r="V81" s="83"/>
      <c r="W81" s="84"/>
      <c r="X81" s="85"/>
      <c r="Y81" s="85"/>
      <c r="Z81" s="123"/>
      <c r="AA81" s="88"/>
      <c r="AB81" s="89"/>
      <c r="AC81" s="245"/>
      <c r="AD81" s="85"/>
      <c r="AE81" s="244"/>
      <c r="AF81" s="91"/>
      <c r="AG81" s="91"/>
      <c r="AH81" s="91"/>
      <c r="AI81" s="94"/>
      <c r="AJ81" s="91"/>
      <c r="AK81" s="91"/>
    </row>
    <row r="82" ht="27.0" hidden="1" customHeight="1" outlineLevel="1">
      <c r="A82" s="109"/>
      <c r="B82" s="96"/>
      <c r="C82" s="117" t="s">
        <v>429</v>
      </c>
      <c r="D82" s="183"/>
      <c r="F82" s="138"/>
      <c r="K82" s="109"/>
      <c r="L82" s="109"/>
      <c r="M82" s="101"/>
      <c r="N82" s="198"/>
      <c r="O82" s="101"/>
      <c r="P82" s="101"/>
      <c r="Q82" s="102"/>
      <c r="R82" s="103"/>
      <c r="S82" s="104"/>
      <c r="T82" s="184"/>
      <c r="U82" s="186"/>
      <c r="V82" s="107"/>
      <c r="W82" s="108"/>
      <c r="X82" s="109"/>
      <c r="Y82" s="110"/>
      <c r="Z82" s="131"/>
      <c r="AA82" s="112"/>
      <c r="AB82" s="113"/>
      <c r="AC82" s="181"/>
      <c r="AD82" s="109"/>
      <c r="AE82" s="117"/>
      <c r="AF82" s="117"/>
      <c r="AG82" s="117"/>
      <c r="AH82" s="117"/>
      <c r="AI82" s="118"/>
      <c r="AJ82" s="117"/>
      <c r="AK82" s="117"/>
    </row>
    <row r="83" ht="27.0" hidden="1" customHeight="1" outlineLevel="1">
      <c r="A83" s="85"/>
      <c r="B83" s="70"/>
      <c r="C83" s="91" t="s">
        <v>430</v>
      </c>
      <c r="D83" s="246"/>
      <c r="F83" s="172"/>
      <c r="K83" s="85"/>
      <c r="L83" s="85"/>
      <c r="M83" s="76"/>
      <c r="N83" s="198"/>
      <c r="O83" s="76"/>
      <c r="P83" s="76"/>
      <c r="Q83" s="78"/>
      <c r="R83" s="79"/>
      <c r="S83" s="80"/>
      <c r="T83" s="175"/>
      <c r="U83" s="247"/>
      <c r="V83" s="83"/>
      <c r="W83" s="84"/>
      <c r="X83" s="85"/>
      <c r="Y83" s="86"/>
      <c r="Z83" s="123"/>
      <c r="AA83" s="88"/>
      <c r="AB83" s="89"/>
      <c r="AC83" s="182"/>
      <c r="AD83" s="85"/>
      <c r="AE83" s="91"/>
      <c r="AF83" s="91"/>
      <c r="AG83" s="91"/>
      <c r="AH83" s="91"/>
      <c r="AI83" s="94"/>
      <c r="AJ83" s="91"/>
      <c r="AK83" s="91"/>
    </row>
    <row r="84" ht="27.0" hidden="1" customHeight="1" outlineLevel="1">
      <c r="A84" s="109"/>
      <c r="B84" s="96"/>
      <c r="C84" s="117" t="s">
        <v>431</v>
      </c>
      <c r="D84" s="183"/>
      <c r="E84" s="138"/>
      <c r="F84" s="138"/>
      <c r="G84" s="138"/>
      <c r="H84" s="138"/>
      <c r="I84" s="138"/>
      <c r="J84" s="138"/>
      <c r="K84" s="109"/>
      <c r="L84" s="109"/>
      <c r="M84" s="101"/>
      <c r="N84" s="198"/>
      <c r="O84" s="101"/>
      <c r="P84" s="101"/>
      <c r="Q84" s="102"/>
      <c r="R84" s="103"/>
      <c r="S84" s="104"/>
      <c r="T84" s="184"/>
      <c r="U84" s="186"/>
      <c r="V84" s="107"/>
      <c r="W84" s="108"/>
      <c r="X84" s="109"/>
      <c r="Y84" s="109"/>
      <c r="Z84" s="131"/>
      <c r="AA84" s="112"/>
      <c r="AB84" s="113"/>
      <c r="AC84" s="199"/>
      <c r="AD84" s="109"/>
      <c r="AE84" s="117"/>
      <c r="AF84" s="117"/>
      <c r="AG84" s="117"/>
      <c r="AH84" s="117"/>
      <c r="AI84" s="118"/>
      <c r="AJ84" s="117"/>
      <c r="AK84" s="117"/>
    </row>
    <row r="85" ht="27.0" hidden="1" customHeight="1" outlineLevel="1">
      <c r="A85" s="85"/>
      <c r="B85" s="70"/>
      <c r="C85" s="91" t="s">
        <v>432</v>
      </c>
      <c r="D85" s="246"/>
      <c r="F85" s="172"/>
      <c r="K85" s="85"/>
      <c r="L85" s="85"/>
      <c r="M85" s="76"/>
      <c r="N85" s="198"/>
      <c r="O85" s="76"/>
      <c r="P85" s="76"/>
      <c r="Q85" s="78"/>
      <c r="R85" s="79"/>
      <c r="S85" s="80"/>
      <c r="T85" s="175"/>
      <c r="U85" s="247"/>
      <c r="V85" s="83"/>
      <c r="W85" s="84"/>
      <c r="X85" s="85"/>
      <c r="Y85" s="85"/>
      <c r="Z85" s="123"/>
      <c r="AA85" s="88"/>
      <c r="AB85" s="89">
        <v>4.603312244146E12</v>
      </c>
      <c r="AC85" s="245"/>
      <c r="AD85" s="85"/>
      <c r="AE85" s="91"/>
      <c r="AF85" s="91"/>
      <c r="AG85" s="91"/>
      <c r="AH85" s="91"/>
      <c r="AI85" s="94"/>
      <c r="AJ85" s="91"/>
      <c r="AK85" s="91"/>
    </row>
    <row r="86" ht="25.5" customHeight="1" collapsed="1">
      <c r="A86" s="178"/>
      <c r="B86" s="150" t="s">
        <v>433</v>
      </c>
      <c r="C86" s="179"/>
      <c r="D86" s="180"/>
      <c r="E86" s="152"/>
      <c r="F86" s="152"/>
      <c r="G86" s="152"/>
      <c r="H86" s="152"/>
      <c r="I86" s="152"/>
      <c r="J86" s="152"/>
      <c r="K86" s="153"/>
      <c r="L86" s="153"/>
      <c r="M86" s="155"/>
      <c r="N86" s="155"/>
      <c r="O86" s="155"/>
      <c r="P86" s="154"/>
      <c r="Q86" s="155"/>
      <c r="R86" s="156"/>
      <c r="S86" s="157"/>
      <c r="T86" s="158"/>
      <c r="U86" s="159"/>
      <c r="V86" s="160"/>
      <c r="W86" s="161"/>
      <c r="X86" s="155"/>
      <c r="Y86" s="162"/>
      <c r="Z86" s="163"/>
      <c r="AA86" s="164"/>
      <c r="AB86" s="155"/>
      <c r="AC86" s="165"/>
      <c r="AD86" s="155"/>
      <c r="AE86" s="166"/>
      <c r="AF86" s="167"/>
      <c r="AG86" s="167"/>
      <c r="AH86" s="168"/>
      <c r="AI86" s="169"/>
      <c r="AJ86" s="168"/>
      <c r="AK86" s="168"/>
    </row>
    <row r="87" ht="37.5" hidden="1" customHeight="1" outlineLevel="1">
      <c r="A87" s="248"/>
      <c r="B87" s="249" t="s">
        <v>434</v>
      </c>
      <c r="C87" s="200" t="s">
        <v>435</v>
      </c>
      <c r="D87" s="72"/>
      <c r="E87" s="250">
        <v>690.0</v>
      </c>
      <c r="F87" s="251" t="s">
        <v>436</v>
      </c>
      <c r="K87" s="74">
        <v>28.0</v>
      </c>
      <c r="L87" s="252"/>
      <c r="M87" s="253" t="str">
        <f t="shared" ref="M87:M90" si="58">if(L87&gt;0,L87*(E87),"-")</f>
        <v>-</v>
      </c>
      <c r="N87" s="254" t="str">
        <f t="shared" ref="N87:N90" si="59">if(L87&gt;0,$L87*P87,"-")</f>
        <v>-</v>
      </c>
      <c r="O87" s="253" t="str">
        <f t="shared" ref="O87:O90" si="60">if(L87&gt;0,M87-N87,"-")</f>
        <v>-</v>
      </c>
      <c r="P87" s="253" t="str">
        <f t="shared" ref="P87:P90" si="61">if(L87&gt;0,if($M$5&gt;$I$5,$I87,if($M$5&gt;$H$5,$H87,if($M$5&gt;$G$5,$G87,if($M$5&gt;$F$5,$F87,$E87)))),"-")</f>
        <v>-</v>
      </c>
      <c r="Q87" s="255">
        <f t="shared" ref="Q87:Q95" si="62">L87*V87</f>
        <v>0</v>
      </c>
      <c r="R87" s="214">
        <f t="shared" ref="R87:R95" si="63">CEILING(L87/K87,1)</f>
        <v>0</v>
      </c>
      <c r="S87" s="256">
        <f t="shared" ref="S87:S95" si="64">L87*W87</f>
        <v>0</v>
      </c>
      <c r="T87" s="81">
        <v>80.0</v>
      </c>
      <c r="U87" s="82">
        <f t="shared" ref="U87:U88" si="65">T87/E87</f>
        <v>0.115942029</v>
      </c>
      <c r="V87" s="257">
        <v>0.15</v>
      </c>
      <c r="W87" s="258">
        <f t="shared" ref="W87:W88" si="66">12*12*4/1000000</f>
        <v>0.000576</v>
      </c>
      <c r="X87" s="74" t="s">
        <v>437</v>
      </c>
      <c r="Y87" s="259">
        <v>44058.0</v>
      </c>
      <c r="Z87" s="260" t="s">
        <v>102</v>
      </c>
      <c r="AA87" s="261">
        <v>0.1</v>
      </c>
      <c r="AB87" s="262" t="s">
        <v>438</v>
      </c>
      <c r="AC87" s="263" t="s">
        <v>439</v>
      </c>
      <c r="AD87" s="74" t="s">
        <v>62</v>
      </c>
      <c r="AE87" s="200" t="s">
        <v>440</v>
      </c>
      <c r="AF87" s="264" t="s">
        <v>441</v>
      </c>
      <c r="AG87" s="264"/>
      <c r="AH87" s="200" t="s">
        <v>442</v>
      </c>
      <c r="AI87" s="265" t="s">
        <v>443</v>
      </c>
      <c r="AJ87" s="200" t="s">
        <v>444</v>
      </c>
      <c r="AK87" s="200" t="s">
        <v>445</v>
      </c>
    </row>
    <row r="88" ht="44.25" hidden="1" customHeight="1" outlineLevel="1">
      <c r="A88" s="266"/>
      <c r="B88" s="267" t="s">
        <v>446</v>
      </c>
      <c r="C88" s="187" t="s">
        <v>447</v>
      </c>
      <c r="D88" s="98"/>
      <c r="E88" s="268">
        <v>1290.0</v>
      </c>
      <c r="F88" s="188" t="s">
        <v>436</v>
      </c>
      <c r="K88" s="100">
        <v>28.0</v>
      </c>
      <c r="L88" s="252"/>
      <c r="M88" s="269" t="str">
        <f t="shared" si="58"/>
        <v>-</v>
      </c>
      <c r="N88" s="254" t="str">
        <f t="shared" si="59"/>
        <v>-</v>
      </c>
      <c r="O88" s="269" t="str">
        <f t="shared" si="60"/>
        <v>-</v>
      </c>
      <c r="P88" s="269" t="str">
        <f t="shared" si="61"/>
        <v>-</v>
      </c>
      <c r="Q88" s="270">
        <f t="shared" si="62"/>
        <v>0</v>
      </c>
      <c r="R88" s="206">
        <f t="shared" si="63"/>
        <v>0</v>
      </c>
      <c r="S88" s="271">
        <f t="shared" si="64"/>
        <v>0</v>
      </c>
      <c r="T88" s="105">
        <f>115+100</f>
        <v>215</v>
      </c>
      <c r="U88" s="106">
        <f t="shared" si="65"/>
        <v>0.1666666667</v>
      </c>
      <c r="V88" s="272">
        <v>0.2</v>
      </c>
      <c r="W88" s="273">
        <f t="shared" si="66"/>
        <v>0.000576</v>
      </c>
      <c r="X88" s="100" t="s">
        <v>437</v>
      </c>
      <c r="Y88" s="274">
        <v>44078.0</v>
      </c>
      <c r="Z88" s="275" t="s">
        <v>90</v>
      </c>
      <c r="AA88" s="276">
        <v>0.1</v>
      </c>
      <c r="AB88" s="277">
        <v>4.603312075733E12</v>
      </c>
      <c r="AC88" s="278" t="s">
        <v>448</v>
      </c>
      <c r="AD88" s="100" t="s">
        <v>62</v>
      </c>
      <c r="AE88" s="279" t="s">
        <v>449</v>
      </c>
      <c r="AF88" s="280" t="s">
        <v>450</v>
      </c>
      <c r="AG88" s="280" t="s">
        <v>451</v>
      </c>
      <c r="AH88" s="187" t="s">
        <v>452</v>
      </c>
      <c r="AI88" s="281" t="s">
        <v>453</v>
      </c>
      <c r="AJ88" s="187" t="s">
        <v>454</v>
      </c>
      <c r="AK88" s="187" t="s">
        <v>455</v>
      </c>
    </row>
    <row r="89" ht="54.0" hidden="1" customHeight="1" outlineLevel="1">
      <c r="A89" s="248"/>
      <c r="B89" s="249" t="s">
        <v>456</v>
      </c>
      <c r="C89" s="200" t="s">
        <v>457</v>
      </c>
      <c r="D89" s="282"/>
      <c r="E89" s="250">
        <v>1990.0</v>
      </c>
      <c r="F89" s="251" t="s">
        <v>436</v>
      </c>
      <c r="K89" s="74">
        <v>12.0</v>
      </c>
      <c r="L89" s="252"/>
      <c r="M89" s="253" t="str">
        <f t="shared" si="58"/>
        <v>-</v>
      </c>
      <c r="N89" s="254" t="str">
        <f t="shared" si="59"/>
        <v>-</v>
      </c>
      <c r="O89" s="253" t="str">
        <f t="shared" si="60"/>
        <v>-</v>
      </c>
      <c r="P89" s="253" t="str">
        <f t="shared" si="61"/>
        <v>-</v>
      </c>
      <c r="Q89" s="255">
        <f t="shared" si="62"/>
        <v>0</v>
      </c>
      <c r="R89" s="214">
        <f t="shared" si="63"/>
        <v>0</v>
      </c>
      <c r="S89" s="256">
        <f t="shared" si="64"/>
        <v>0</v>
      </c>
      <c r="T89" s="81"/>
      <c r="U89" s="82"/>
      <c r="V89" s="257">
        <v>0.75</v>
      </c>
      <c r="W89" s="258">
        <f>23*23*5/1000000</f>
        <v>0.002645</v>
      </c>
      <c r="X89" s="74" t="s">
        <v>71</v>
      </c>
      <c r="Y89" s="259">
        <v>44831.0</v>
      </c>
      <c r="Z89" s="283" t="s">
        <v>155</v>
      </c>
      <c r="AA89" s="261">
        <v>0.1</v>
      </c>
      <c r="AB89" s="262">
        <v>4.603312055858E12</v>
      </c>
      <c r="AC89" s="263" t="s">
        <v>458</v>
      </c>
      <c r="AD89" s="74" t="s">
        <v>62</v>
      </c>
      <c r="AE89" s="200" t="s">
        <v>459</v>
      </c>
      <c r="AF89" s="200" t="s">
        <v>460</v>
      </c>
      <c r="AG89" s="200"/>
      <c r="AH89" s="200"/>
      <c r="AI89" s="265"/>
      <c r="AJ89" s="265" t="s">
        <v>461</v>
      </c>
      <c r="AK89" s="265" t="s">
        <v>462</v>
      </c>
    </row>
    <row r="90" ht="57.0" hidden="1" customHeight="1" outlineLevel="1">
      <c r="A90" s="100"/>
      <c r="B90" s="267">
        <v>1110.0</v>
      </c>
      <c r="C90" s="187" t="s">
        <v>463</v>
      </c>
      <c r="D90" s="284"/>
      <c r="E90" s="268">
        <v>1490.0</v>
      </c>
      <c r="F90" s="188" t="s">
        <v>436</v>
      </c>
      <c r="K90" s="100">
        <v>10.0</v>
      </c>
      <c r="L90" s="252"/>
      <c r="M90" s="269" t="str">
        <f t="shared" si="58"/>
        <v>-</v>
      </c>
      <c r="N90" s="254" t="str">
        <f t="shared" si="59"/>
        <v>-</v>
      </c>
      <c r="O90" s="269" t="str">
        <f t="shared" si="60"/>
        <v>-</v>
      </c>
      <c r="P90" s="269" t="str">
        <f t="shared" si="61"/>
        <v>-</v>
      </c>
      <c r="Q90" s="270">
        <f t="shared" si="62"/>
        <v>0</v>
      </c>
      <c r="R90" s="206">
        <f t="shared" si="63"/>
        <v>0</v>
      </c>
      <c r="S90" s="271">
        <f t="shared" si="64"/>
        <v>0</v>
      </c>
      <c r="T90" s="105"/>
      <c r="U90" s="106"/>
      <c r="V90" s="272">
        <v>0.75</v>
      </c>
      <c r="W90" s="273">
        <v>0.004</v>
      </c>
      <c r="X90" s="100" t="s">
        <v>464</v>
      </c>
      <c r="Y90" s="274">
        <v>44530.0</v>
      </c>
      <c r="Z90" s="285" t="s">
        <v>465</v>
      </c>
      <c r="AA90" s="276">
        <v>0.1</v>
      </c>
      <c r="AB90" s="277">
        <v>4.640018470028E12</v>
      </c>
      <c r="AC90" s="278" t="s">
        <v>466</v>
      </c>
      <c r="AD90" s="100" t="s">
        <v>62</v>
      </c>
      <c r="AE90" s="187" t="s">
        <v>467</v>
      </c>
      <c r="AF90" s="187" t="s">
        <v>468</v>
      </c>
      <c r="AG90" s="187"/>
      <c r="AH90" s="187"/>
      <c r="AI90" s="281"/>
      <c r="AJ90" s="187" t="s">
        <v>469</v>
      </c>
      <c r="AK90" s="187" t="s">
        <v>470</v>
      </c>
    </row>
    <row r="91" ht="39.75" hidden="1" customHeight="1" outlineLevel="1">
      <c r="A91" s="248"/>
      <c r="B91" s="249" t="s">
        <v>119</v>
      </c>
      <c r="C91" s="200" t="s">
        <v>471</v>
      </c>
      <c r="D91" s="72"/>
      <c r="E91" s="250">
        <v>690.0</v>
      </c>
      <c r="F91" s="251" t="s">
        <v>472</v>
      </c>
      <c r="K91" s="74">
        <v>25.0</v>
      </c>
      <c r="L91" s="252"/>
      <c r="M91" s="253"/>
      <c r="N91" s="254"/>
      <c r="O91" s="253"/>
      <c r="P91" s="253" t="str">
        <f t="shared" ref="P91:P92" si="67">IF(L91&gt;0,ROUND(($E91+10)*(1+N$1), 0),"-")</f>
        <v>-</v>
      </c>
      <c r="Q91" s="255">
        <f t="shared" si="62"/>
        <v>0</v>
      </c>
      <c r="R91" s="214">
        <f t="shared" si="63"/>
        <v>0</v>
      </c>
      <c r="S91" s="256">
        <f t="shared" si="64"/>
        <v>0</v>
      </c>
      <c r="T91" s="81">
        <v>64.0</v>
      </c>
      <c r="U91" s="82">
        <f t="shared" ref="U91:U99" si="68">T91/E91</f>
        <v>0.09275362319</v>
      </c>
      <c r="V91" s="257">
        <v>0.15</v>
      </c>
      <c r="W91" s="258">
        <f>9*12*2/1000000</f>
        <v>0.000216</v>
      </c>
      <c r="X91" s="74" t="s">
        <v>473</v>
      </c>
      <c r="Y91" s="259">
        <v>43803.0</v>
      </c>
      <c r="Z91" s="260" t="s">
        <v>60</v>
      </c>
      <c r="AA91" s="261">
        <v>0.1</v>
      </c>
      <c r="AB91" s="262" t="s">
        <v>474</v>
      </c>
      <c r="AC91" s="263" t="s">
        <v>475</v>
      </c>
      <c r="AD91" s="74" t="s">
        <v>62</v>
      </c>
      <c r="AE91" s="286" t="s">
        <v>476</v>
      </c>
      <c r="AF91" s="264" t="s">
        <v>123</v>
      </c>
      <c r="AG91" s="264"/>
      <c r="AH91" s="200" t="s">
        <v>124</v>
      </c>
      <c r="AI91" s="265" t="s">
        <v>125</v>
      </c>
      <c r="AJ91" s="200" t="s">
        <v>126</v>
      </c>
      <c r="AK91" s="200" t="s">
        <v>127</v>
      </c>
    </row>
    <row r="92" ht="36.75" hidden="1" customHeight="1" outlineLevel="1">
      <c r="A92" s="266"/>
      <c r="B92" s="96" t="s">
        <v>477</v>
      </c>
      <c r="C92" s="187" t="s">
        <v>478</v>
      </c>
      <c r="D92" s="98"/>
      <c r="E92" s="287">
        <v>2490.0</v>
      </c>
      <c r="F92" s="268" t="s">
        <v>479</v>
      </c>
      <c r="K92" s="100">
        <v>7.0</v>
      </c>
      <c r="L92" s="252"/>
      <c r="M92" s="269"/>
      <c r="N92" s="254"/>
      <c r="O92" s="101"/>
      <c r="P92" s="269" t="str">
        <f t="shared" si="67"/>
        <v>-</v>
      </c>
      <c r="Q92" s="102">
        <f t="shared" si="62"/>
        <v>0</v>
      </c>
      <c r="R92" s="103">
        <f t="shared" si="63"/>
        <v>0</v>
      </c>
      <c r="S92" s="104">
        <f t="shared" si="64"/>
        <v>0</v>
      </c>
      <c r="T92" s="105">
        <v>417.0</v>
      </c>
      <c r="U92" s="106">
        <f t="shared" si="68"/>
        <v>0.1674698795</v>
      </c>
      <c r="V92" s="272">
        <v>1.0</v>
      </c>
      <c r="W92" s="273">
        <f>30*30*7/1000000</f>
        <v>0.0063</v>
      </c>
      <c r="X92" s="100" t="s">
        <v>130</v>
      </c>
      <c r="Y92" s="274">
        <v>43056.0</v>
      </c>
      <c r="Z92" s="275" t="s">
        <v>102</v>
      </c>
      <c r="AA92" s="276">
        <v>0.1</v>
      </c>
      <c r="AB92" s="277">
        <v>4.660006613794E12</v>
      </c>
      <c r="AC92" s="122" t="s">
        <v>480</v>
      </c>
      <c r="AD92" s="109" t="s">
        <v>481</v>
      </c>
      <c r="AE92" s="115" t="s">
        <v>482</v>
      </c>
      <c r="AF92" s="288" t="s">
        <v>483</v>
      </c>
      <c r="AG92" s="116" t="s">
        <v>484</v>
      </c>
      <c r="AH92" s="117" t="s">
        <v>485</v>
      </c>
      <c r="AI92" s="118" t="s">
        <v>486</v>
      </c>
      <c r="AJ92" s="289" t="s">
        <v>487</v>
      </c>
      <c r="AK92" s="117" t="s">
        <v>488</v>
      </c>
    </row>
    <row r="93" ht="36.75" hidden="1" customHeight="1" outlineLevel="1">
      <c r="A93" s="74"/>
      <c r="B93" s="70" t="s">
        <v>489</v>
      </c>
      <c r="C93" s="200" t="s">
        <v>490</v>
      </c>
      <c r="D93" s="72"/>
      <c r="E93" s="290">
        <v>690.0</v>
      </c>
      <c r="F93" s="251" t="s">
        <v>491</v>
      </c>
      <c r="K93" s="74">
        <v>40.0</v>
      </c>
      <c r="L93" s="291"/>
      <c r="M93" s="292"/>
      <c r="N93" s="293"/>
      <c r="O93" s="76"/>
      <c r="P93" s="292"/>
      <c r="Q93" s="78">
        <f t="shared" si="62"/>
        <v>0</v>
      </c>
      <c r="R93" s="79">
        <f t="shared" si="63"/>
        <v>0</v>
      </c>
      <c r="S93" s="80">
        <f t="shared" si="64"/>
        <v>0</v>
      </c>
      <c r="T93" s="81">
        <v>110.0</v>
      </c>
      <c r="U93" s="82">
        <f t="shared" si="68"/>
        <v>0.1594202899</v>
      </c>
      <c r="V93" s="257">
        <v>0.2</v>
      </c>
      <c r="W93" s="258">
        <f>12*12*4/1000000</f>
        <v>0.000576</v>
      </c>
      <c r="X93" s="74" t="s">
        <v>437</v>
      </c>
      <c r="Y93" s="259">
        <v>43581.0</v>
      </c>
      <c r="Z93" s="260" t="s">
        <v>102</v>
      </c>
      <c r="AA93" s="261">
        <v>0.1</v>
      </c>
      <c r="AB93" s="262">
        <v>4.66000661492E12</v>
      </c>
      <c r="AC93" s="119" t="s">
        <v>492</v>
      </c>
      <c r="AD93" s="85" t="s">
        <v>62</v>
      </c>
      <c r="AE93" s="120" t="s">
        <v>493</v>
      </c>
      <c r="AF93" s="121" t="s">
        <v>494</v>
      </c>
      <c r="AG93" s="121"/>
      <c r="AH93" s="91" t="s">
        <v>495</v>
      </c>
      <c r="AI93" s="94" t="s">
        <v>496</v>
      </c>
      <c r="AJ93" s="91"/>
      <c r="AK93" s="91" t="s">
        <v>497</v>
      </c>
    </row>
    <row r="94" ht="36.75" hidden="1" customHeight="1" outlineLevel="1">
      <c r="A94" s="100"/>
      <c r="B94" s="96" t="s">
        <v>498</v>
      </c>
      <c r="C94" s="187" t="s">
        <v>499</v>
      </c>
      <c r="D94" s="98"/>
      <c r="E94" s="287">
        <v>690.0</v>
      </c>
      <c r="F94" s="188" t="s">
        <v>491</v>
      </c>
      <c r="K94" s="100">
        <v>25.0</v>
      </c>
      <c r="L94" s="291"/>
      <c r="M94" s="189"/>
      <c r="N94" s="293"/>
      <c r="O94" s="101"/>
      <c r="P94" s="189"/>
      <c r="Q94" s="102">
        <f t="shared" si="62"/>
        <v>0</v>
      </c>
      <c r="R94" s="103">
        <f t="shared" si="63"/>
        <v>0</v>
      </c>
      <c r="S94" s="104">
        <f t="shared" si="64"/>
        <v>0</v>
      </c>
      <c r="T94" s="105">
        <v>82.0</v>
      </c>
      <c r="U94" s="106">
        <f t="shared" si="68"/>
        <v>0.1188405797</v>
      </c>
      <c r="V94" s="272">
        <v>0.15</v>
      </c>
      <c r="W94" s="273">
        <f>9*12*2/1000000</f>
        <v>0.000216</v>
      </c>
      <c r="X94" s="100" t="s">
        <v>473</v>
      </c>
      <c r="Y94" s="274">
        <v>43766.0</v>
      </c>
      <c r="Z94" s="275" t="s">
        <v>60</v>
      </c>
      <c r="AA94" s="276">
        <v>0.1</v>
      </c>
      <c r="AB94" s="277" t="s">
        <v>500</v>
      </c>
      <c r="AC94" s="122" t="s">
        <v>501</v>
      </c>
      <c r="AD94" s="109" t="s">
        <v>62</v>
      </c>
      <c r="AE94" s="115" t="s">
        <v>84</v>
      </c>
      <c r="AF94" s="116" t="s">
        <v>502</v>
      </c>
      <c r="AG94" s="116"/>
      <c r="AH94" s="117" t="s">
        <v>65</v>
      </c>
      <c r="AI94" s="118" t="s">
        <v>86</v>
      </c>
      <c r="AJ94" s="117"/>
      <c r="AK94" s="117" t="s">
        <v>78</v>
      </c>
    </row>
    <row r="95" ht="36.75" hidden="1" customHeight="1" outlineLevel="1">
      <c r="A95" s="74"/>
      <c r="B95" s="70" t="s">
        <v>503</v>
      </c>
      <c r="C95" s="200" t="s">
        <v>504</v>
      </c>
      <c r="D95" s="72"/>
      <c r="E95" s="290">
        <v>1190.0</v>
      </c>
      <c r="F95" s="251" t="s">
        <v>491</v>
      </c>
      <c r="K95" s="74">
        <v>8.0</v>
      </c>
      <c r="L95" s="291"/>
      <c r="M95" s="292"/>
      <c r="N95" s="293"/>
      <c r="O95" s="76"/>
      <c r="P95" s="292"/>
      <c r="Q95" s="78">
        <f t="shared" si="62"/>
        <v>0</v>
      </c>
      <c r="R95" s="79">
        <f t="shared" si="63"/>
        <v>0</v>
      </c>
      <c r="S95" s="80">
        <f t="shared" si="64"/>
        <v>0</v>
      </c>
      <c r="T95" s="81">
        <f>266.5+5*10+5*6</f>
        <v>346.5</v>
      </c>
      <c r="U95" s="82">
        <f t="shared" si="68"/>
        <v>0.2911764706</v>
      </c>
      <c r="V95" s="257">
        <v>0.6</v>
      </c>
      <c r="W95" s="258">
        <f>26*18*8/1000000</f>
        <v>0.003744</v>
      </c>
      <c r="X95" s="74" t="s">
        <v>505</v>
      </c>
      <c r="Y95" s="259">
        <v>43790.0</v>
      </c>
      <c r="Z95" s="260" t="s">
        <v>60</v>
      </c>
      <c r="AA95" s="261">
        <v>0.1</v>
      </c>
      <c r="AB95" s="262" t="s">
        <v>506</v>
      </c>
      <c r="AC95" s="294" t="s">
        <v>507</v>
      </c>
      <c r="AD95" s="85" t="s">
        <v>62</v>
      </c>
      <c r="AE95" s="120" t="s">
        <v>508</v>
      </c>
      <c r="AF95" s="121" t="s">
        <v>509</v>
      </c>
      <c r="AG95" s="121"/>
      <c r="AH95" s="91" t="s">
        <v>510</v>
      </c>
      <c r="AI95" s="94" t="s">
        <v>125</v>
      </c>
      <c r="AJ95" s="91"/>
      <c r="AK95" s="91" t="s">
        <v>511</v>
      </c>
    </row>
    <row r="96" ht="36.75" hidden="1" customHeight="1" outlineLevel="1">
      <c r="A96" s="100"/>
      <c r="B96" s="96" t="s">
        <v>512</v>
      </c>
      <c r="C96" s="187" t="s">
        <v>275</v>
      </c>
      <c r="D96" s="98"/>
      <c r="E96" s="287">
        <v>1590.0</v>
      </c>
      <c r="F96" s="188" t="s">
        <v>491</v>
      </c>
      <c r="K96" s="100">
        <v>5.0</v>
      </c>
      <c r="L96" s="291"/>
      <c r="M96" s="189"/>
      <c r="N96" s="293"/>
      <c r="O96" s="101"/>
      <c r="P96" s="189"/>
      <c r="Q96" s="295">
        <v>0.0</v>
      </c>
      <c r="R96" s="184">
        <v>0.0</v>
      </c>
      <c r="S96" s="185">
        <v>0.0</v>
      </c>
      <c r="T96" s="105">
        <v>285.0</v>
      </c>
      <c r="U96" s="106">
        <f t="shared" si="68"/>
        <v>0.179245283</v>
      </c>
      <c r="V96" s="272">
        <v>0.7</v>
      </c>
      <c r="W96" s="273">
        <f t="shared" ref="W96:W97" si="69">25*25*5/1000000</f>
        <v>0.003125</v>
      </c>
      <c r="X96" s="100" t="s">
        <v>513</v>
      </c>
      <c r="Y96" s="274">
        <v>43056.0</v>
      </c>
      <c r="Z96" s="275" t="s">
        <v>102</v>
      </c>
      <c r="AA96" s="276">
        <v>0.1</v>
      </c>
      <c r="AB96" s="277">
        <v>4.660006613831E12</v>
      </c>
      <c r="AC96" s="122" t="s">
        <v>514</v>
      </c>
      <c r="AD96" s="109" t="s">
        <v>92</v>
      </c>
      <c r="AE96" s="115" t="s">
        <v>515</v>
      </c>
      <c r="AF96" s="116" t="s">
        <v>347</v>
      </c>
      <c r="AG96" s="116" t="s">
        <v>516</v>
      </c>
      <c r="AH96" s="117" t="s">
        <v>517</v>
      </c>
      <c r="AI96" s="118" t="s">
        <v>518</v>
      </c>
      <c r="AJ96" s="117"/>
      <c r="AK96" s="117" t="s">
        <v>519</v>
      </c>
    </row>
    <row r="97" ht="36.75" hidden="1" customHeight="1" outlineLevel="1">
      <c r="A97" s="74"/>
      <c r="B97" s="70" t="s">
        <v>520</v>
      </c>
      <c r="C97" s="200" t="s">
        <v>521</v>
      </c>
      <c r="D97" s="72"/>
      <c r="E97" s="290">
        <v>690.0</v>
      </c>
      <c r="F97" s="251" t="s">
        <v>491</v>
      </c>
      <c r="K97" s="74">
        <v>8.0</v>
      </c>
      <c r="L97" s="291"/>
      <c r="M97" s="292"/>
      <c r="N97" s="293"/>
      <c r="O97" s="76"/>
      <c r="P97" s="292"/>
      <c r="Q97" s="78">
        <f t="shared" ref="Q97:Q100" si="70">L97*V97</f>
        <v>0</v>
      </c>
      <c r="R97" s="79">
        <f t="shared" ref="R97:R99" si="71">CEILING(L97/K97,1)</f>
        <v>0</v>
      </c>
      <c r="S97" s="80">
        <f t="shared" ref="S97:S100" si="72">L97*W97</f>
        <v>0</v>
      </c>
      <c r="T97" s="81">
        <f>200+25000/2300</f>
        <v>210.8695652</v>
      </c>
      <c r="U97" s="82">
        <f t="shared" si="68"/>
        <v>0.3056080655</v>
      </c>
      <c r="V97" s="257">
        <v>0.55</v>
      </c>
      <c r="W97" s="258">
        <f t="shared" si="69"/>
        <v>0.003125</v>
      </c>
      <c r="X97" s="74" t="s">
        <v>513</v>
      </c>
      <c r="Y97" s="259">
        <v>42826.0</v>
      </c>
      <c r="Z97" s="260" t="s">
        <v>102</v>
      </c>
      <c r="AA97" s="261">
        <v>0.1</v>
      </c>
      <c r="AB97" s="262">
        <v>4.660006612636E12</v>
      </c>
      <c r="AC97" s="90" t="s">
        <v>522</v>
      </c>
      <c r="AD97" s="85" t="s">
        <v>62</v>
      </c>
      <c r="AE97" s="120" t="s">
        <v>523</v>
      </c>
      <c r="AF97" s="121" t="s">
        <v>524</v>
      </c>
      <c r="AG97" s="121"/>
      <c r="AH97" s="91" t="s">
        <v>525</v>
      </c>
      <c r="AI97" s="94" t="s">
        <v>526</v>
      </c>
      <c r="AJ97" s="91"/>
      <c r="AK97" s="91" t="s">
        <v>527</v>
      </c>
    </row>
    <row r="98" ht="36.75" hidden="1" customHeight="1" outlineLevel="1">
      <c r="A98" s="285"/>
      <c r="B98" s="296" t="s">
        <v>528</v>
      </c>
      <c r="C98" s="187" t="s">
        <v>529</v>
      </c>
      <c r="D98" s="98"/>
      <c r="E98" s="287">
        <v>990.0</v>
      </c>
      <c r="F98" s="188" t="s">
        <v>491</v>
      </c>
      <c r="K98" s="100">
        <v>7.0</v>
      </c>
      <c r="L98" s="291"/>
      <c r="M98" s="189"/>
      <c r="N98" s="293"/>
      <c r="O98" s="101"/>
      <c r="P98" s="189"/>
      <c r="Q98" s="102">
        <f t="shared" si="70"/>
        <v>0</v>
      </c>
      <c r="R98" s="103">
        <f t="shared" si="71"/>
        <v>0</v>
      </c>
      <c r="S98" s="104">
        <f t="shared" si="72"/>
        <v>0</v>
      </c>
      <c r="T98" s="105">
        <v>495.0</v>
      </c>
      <c r="U98" s="106">
        <f t="shared" si="68"/>
        <v>0.5</v>
      </c>
      <c r="V98" s="272">
        <v>1.0</v>
      </c>
      <c r="W98" s="273">
        <f t="shared" ref="W98:W99" si="73">30*30*7/1000000</f>
        <v>0.0063</v>
      </c>
      <c r="X98" s="100" t="s">
        <v>130</v>
      </c>
      <c r="Y98" s="274">
        <v>43040.0</v>
      </c>
      <c r="Z98" s="275" t="s">
        <v>102</v>
      </c>
      <c r="AA98" s="276">
        <v>0.1</v>
      </c>
      <c r="AB98" s="277">
        <v>4.660006613268E12</v>
      </c>
      <c r="AC98" s="122" t="s">
        <v>530</v>
      </c>
      <c r="AD98" s="109" t="s">
        <v>62</v>
      </c>
      <c r="AE98" s="115" t="s">
        <v>531</v>
      </c>
      <c r="AF98" s="288" t="s">
        <v>532</v>
      </c>
      <c r="AG98" s="297"/>
      <c r="AH98" s="117" t="s">
        <v>533</v>
      </c>
      <c r="AI98" s="118" t="s">
        <v>486</v>
      </c>
      <c r="AJ98" s="117"/>
      <c r="AK98" s="117" t="s">
        <v>488</v>
      </c>
    </row>
    <row r="99" ht="36.75" hidden="1" customHeight="1" outlineLevel="1">
      <c r="A99" s="74"/>
      <c r="B99" s="70" t="s">
        <v>534</v>
      </c>
      <c r="C99" s="200" t="s">
        <v>535</v>
      </c>
      <c r="D99" s="72"/>
      <c r="E99" s="290">
        <v>1990.0</v>
      </c>
      <c r="F99" s="251" t="s">
        <v>536</v>
      </c>
      <c r="K99" s="74">
        <v>7.0</v>
      </c>
      <c r="L99" s="291"/>
      <c r="M99" s="292"/>
      <c r="N99" s="293"/>
      <c r="O99" s="76"/>
      <c r="P99" s="292"/>
      <c r="Q99" s="78">
        <f t="shared" si="70"/>
        <v>0</v>
      </c>
      <c r="R99" s="79">
        <f t="shared" si="71"/>
        <v>0</v>
      </c>
      <c r="S99" s="80">
        <f t="shared" si="72"/>
        <v>0</v>
      </c>
      <c r="T99" s="81">
        <v>410.0</v>
      </c>
      <c r="U99" s="82">
        <f t="shared" si="68"/>
        <v>0.2060301508</v>
      </c>
      <c r="V99" s="257">
        <v>1.2</v>
      </c>
      <c r="W99" s="258">
        <f t="shared" si="73"/>
        <v>0.0063</v>
      </c>
      <c r="X99" s="74" t="s">
        <v>130</v>
      </c>
      <c r="Y99" s="259">
        <v>42699.0</v>
      </c>
      <c r="Z99" s="260" t="s">
        <v>102</v>
      </c>
      <c r="AA99" s="261">
        <v>0.1</v>
      </c>
      <c r="AB99" s="262">
        <v>4.660006612629E12</v>
      </c>
      <c r="AC99" s="119" t="s">
        <v>418</v>
      </c>
      <c r="AD99" s="85" t="s">
        <v>92</v>
      </c>
      <c r="AE99" s="120" t="s">
        <v>537</v>
      </c>
      <c r="AF99" s="298" t="s">
        <v>538</v>
      </c>
      <c r="AG99" s="121"/>
      <c r="AH99" s="91" t="s">
        <v>539</v>
      </c>
      <c r="AI99" s="94" t="s">
        <v>136</v>
      </c>
      <c r="AJ99" s="91"/>
      <c r="AK99" s="91" t="s">
        <v>138</v>
      </c>
    </row>
    <row r="100" ht="36.75" hidden="1" customHeight="1" outlineLevel="1">
      <c r="A100" s="100"/>
      <c r="B100" s="96" t="s">
        <v>540</v>
      </c>
      <c r="C100" s="187" t="s">
        <v>541</v>
      </c>
      <c r="D100" s="299"/>
      <c r="E100" s="287">
        <v>1990.0</v>
      </c>
      <c r="F100" s="188" t="s">
        <v>536</v>
      </c>
      <c r="K100" s="100">
        <v>7.0</v>
      </c>
      <c r="L100" s="291"/>
      <c r="M100" s="189"/>
      <c r="N100" s="293"/>
      <c r="O100" s="101"/>
      <c r="P100" s="189"/>
      <c r="Q100" s="102">
        <f t="shared" si="70"/>
        <v>0</v>
      </c>
      <c r="R100" s="102"/>
      <c r="S100" s="104">
        <f t="shared" si="72"/>
        <v>0</v>
      </c>
      <c r="T100" s="206"/>
      <c r="U100" s="106"/>
      <c r="V100" s="272">
        <v>1.2</v>
      </c>
      <c r="W100" s="273">
        <f>29*29*7/1000000</f>
        <v>0.005887</v>
      </c>
      <c r="X100" s="100" t="s">
        <v>130</v>
      </c>
      <c r="Y100" s="300">
        <v>42699.0</v>
      </c>
      <c r="Z100" s="285" t="s">
        <v>102</v>
      </c>
      <c r="AA100" s="276">
        <v>0.1</v>
      </c>
      <c r="AB100" s="277">
        <v>4.660006612629E12</v>
      </c>
      <c r="AC100" s="301" t="s">
        <v>418</v>
      </c>
      <c r="AD100" s="109" t="s">
        <v>542</v>
      </c>
      <c r="AE100" s="115" t="s">
        <v>543</v>
      </c>
      <c r="AF100" s="302" t="s">
        <v>544</v>
      </c>
      <c r="AG100" s="117"/>
      <c r="AH100" s="117" t="s">
        <v>539</v>
      </c>
      <c r="AI100" s="118"/>
      <c r="AJ100" s="117"/>
      <c r="AK100" s="117" t="s">
        <v>138</v>
      </c>
    </row>
    <row r="101">
      <c r="A101" s="226"/>
      <c r="B101" s="303"/>
      <c r="C101" s="304"/>
      <c r="D101" s="305"/>
      <c r="E101" s="306"/>
      <c r="F101" s="226"/>
      <c r="G101" s="226"/>
      <c r="H101" s="226"/>
      <c r="I101" s="226"/>
      <c r="J101" s="251"/>
      <c r="K101" s="226"/>
      <c r="L101" s="78"/>
      <c r="M101" s="78"/>
      <c r="N101" s="307"/>
      <c r="O101" s="78"/>
      <c r="P101" s="78"/>
      <c r="Q101" s="78"/>
      <c r="R101" s="78"/>
      <c r="S101" s="80"/>
      <c r="T101" s="214"/>
      <c r="U101" s="82"/>
      <c r="V101" s="257"/>
      <c r="W101" s="258"/>
      <c r="X101" s="226"/>
      <c r="Y101" s="308"/>
      <c r="Z101" s="309"/>
      <c r="AA101" s="309"/>
      <c r="AB101" s="310"/>
      <c r="AC101" s="311"/>
      <c r="AD101" s="227"/>
      <c r="AE101" s="225"/>
      <c r="AF101" s="238"/>
      <c r="AG101" s="238"/>
      <c r="AH101" s="238"/>
      <c r="AI101" s="239"/>
      <c r="AJ101" s="238"/>
      <c r="AK101" s="238"/>
    </row>
  </sheetData>
  <mergeCells count="39">
    <mergeCell ref="X1:AB4"/>
    <mergeCell ref="V5:X5"/>
    <mergeCell ref="A1:C5"/>
    <mergeCell ref="K1:K5"/>
    <mergeCell ref="L1:L4"/>
    <mergeCell ref="O1:V1"/>
    <mergeCell ref="N2:N4"/>
    <mergeCell ref="O2:O4"/>
    <mergeCell ref="M3:M4"/>
    <mergeCell ref="P2:P4"/>
    <mergeCell ref="Q2:S4"/>
    <mergeCell ref="A27:A31"/>
    <mergeCell ref="E34:I34"/>
    <mergeCell ref="F35:I35"/>
    <mergeCell ref="F40:I40"/>
    <mergeCell ref="F41:I41"/>
    <mergeCell ref="F42:J42"/>
    <mergeCell ref="F44:J44"/>
    <mergeCell ref="F75:J75"/>
    <mergeCell ref="F76:J76"/>
    <mergeCell ref="F77:J77"/>
    <mergeCell ref="F78:J78"/>
    <mergeCell ref="F82:J82"/>
    <mergeCell ref="F83:J83"/>
    <mergeCell ref="F85:J85"/>
    <mergeCell ref="F87:J87"/>
    <mergeCell ref="F88:J88"/>
    <mergeCell ref="F89:J89"/>
    <mergeCell ref="F90:J90"/>
    <mergeCell ref="F91:J91"/>
    <mergeCell ref="F99:J99"/>
    <mergeCell ref="F100:J100"/>
    <mergeCell ref="F92:J92"/>
    <mergeCell ref="F93:J93"/>
    <mergeCell ref="F94:J94"/>
    <mergeCell ref="F95:J95"/>
    <mergeCell ref="F96:J96"/>
    <mergeCell ref="F97:J97"/>
    <mergeCell ref="F98:J98"/>
  </mergeCells>
  <conditionalFormatting sqref="J3 F5:J5">
    <cfRule type="expression" dxfId="0" priority="1">
      <formula>(J$1=$N$1)</formula>
    </cfRule>
  </conditionalFormatting>
  <conditionalFormatting sqref="E1:J1 O1 J3 F5:J5 E7:I33 J7:J20 J23:J33 E35:J38 E40:E42 F40:J41 E44 E87:E90">
    <cfRule type="expression" dxfId="1" priority="2">
      <formula>(E$1=$N$1)</formula>
    </cfRule>
  </conditionalFormatting>
  <hyperlinks>
    <hyperlink r:id="rId2" ref="AC7"/>
    <hyperlink r:id="rId3" ref="AF7"/>
    <hyperlink r:id="rId4" ref="AC8"/>
    <hyperlink r:id="rId5" ref="AC9"/>
    <hyperlink r:id="rId6" ref="AC10"/>
    <hyperlink r:id="rId7" ref="AC11"/>
    <hyperlink r:id="rId8" ref="AC12"/>
    <hyperlink r:id="rId9" ref="AC13"/>
    <hyperlink r:id="rId10" ref="AC14"/>
    <hyperlink r:id="rId11" ref="AC15"/>
    <hyperlink r:id="rId12" ref="AC16"/>
    <hyperlink r:id="rId13" ref="AC17"/>
    <hyperlink r:id="rId14" ref="AC18"/>
    <hyperlink r:id="rId15" ref="AC19"/>
    <hyperlink r:id="rId16" ref="AC20"/>
    <hyperlink r:id="rId17" ref="AC21"/>
    <hyperlink r:id="rId18" ref="AC22"/>
    <hyperlink r:id="rId19" ref="AC23"/>
    <hyperlink r:id="rId20" ref="AC24"/>
    <hyperlink r:id="rId21" ref="AC25"/>
    <hyperlink r:id="rId22" ref="AC26"/>
    <hyperlink r:id="rId23" ref="AC27"/>
    <hyperlink r:id="rId24" ref="AC28"/>
    <hyperlink r:id="rId25" ref="AC29"/>
    <hyperlink r:id="rId26" ref="AC30"/>
    <hyperlink r:id="rId27" ref="AC31"/>
    <hyperlink r:id="rId28" ref="AC32"/>
    <hyperlink r:id="rId29" ref="AC33"/>
    <hyperlink r:id="rId30" ref="AC35"/>
    <hyperlink r:id="rId31" ref="AC36"/>
    <hyperlink r:id="rId32" ref="AC37"/>
    <hyperlink r:id="rId33" ref="AC38"/>
    <hyperlink r:id="rId34" ref="AC44"/>
    <hyperlink r:id="rId35" ref="AC47"/>
    <hyperlink r:id="rId36" ref="AC77"/>
    <hyperlink r:id="rId37" ref="AC87"/>
    <hyperlink r:id="rId38" ref="AC88"/>
    <hyperlink r:id="rId39" ref="AC89"/>
    <hyperlink r:id="rId40" ref="AC90"/>
    <hyperlink r:id="rId41" ref="AC91"/>
    <hyperlink r:id="rId42" ref="AC92"/>
    <hyperlink r:id="rId43" ref="AF92"/>
    <hyperlink r:id="rId44" ref="AC93"/>
    <hyperlink r:id="rId45" ref="AC94"/>
    <hyperlink r:id="rId46" ref="AC95"/>
    <hyperlink r:id="rId47" ref="AC96"/>
    <hyperlink r:id="rId48" ref="AC97"/>
    <hyperlink r:id="rId49" ref="AC98"/>
    <hyperlink r:id="rId50" ref="AF98"/>
    <hyperlink r:id="rId51" ref="AC99"/>
    <hyperlink r:id="rId52" ref="AF99"/>
    <hyperlink r:id="rId53" ref="AC100"/>
    <hyperlink r:id="rId54" ref="AF100"/>
  </hyperlinks>
  <printOptions gridLines="1" horizontalCentered="1"/>
  <pageMargins bottom="0.75" footer="0.0" header="0.0" left="0.7" right="0.7" top="0.75"/>
  <pageSetup paperSize="9" cellComments="atEnd" orientation="landscape" pageOrder="overThenDown"/>
  <drawing r:id="rId55"/>
  <legacyDrawing r:id="rId5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2.63" defaultRowHeight="15.75" outlineLevelRow="1"/>
  <cols>
    <col customWidth="1" min="1" max="1" width="2.38"/>
    <col customWidth="1" min="2" max="2" width="6.0"/>
    <col customWidth="1" min="3" max="3" width="16.13"/>
    <col customWidth="1" min="4" max="4" width="12.13"/>
    <col customWidth="1" min="5" max="9" width="7.25"/>
    <col customWidth="1" hidden="1" min="10" max="10" width="8.38"/>
    <col customWidth="1" min="11" max="11" width="4.0"/>
    <col customWidth="1" min="12" max="12" width="6.5"/>
    <col customWidth="1" min="13" max="16" width="9.25"/>
    <col customWidth="1" min="17" max="19" width="5.38"/>
    <col customWidth="1" hidden="1" min="20" max="21" width="4.5"/>
    <col customWidth="1" min="22" max="22" width="4.5"/>
    <col customWidth="1" min="23" max="23" width="6.13"/>
    <col customWidth="1" min="24" max="24" width="7.25"/>
    <col customWidth="1" min="25" max="25" width="8.75"/>
    <col customWidth="1" min="26" max="26" width="16.88"/>
    <col customWidth="1" min="27" max="27" width="4.25"/>
    <col customWidth="1" min="28" max="28" width="12.75"/>
    <col customWidth="1" min="29" max="29" width="20.5"/>
    <col customWidth="1" min="30" max="30" width="3.75"/>
    <col customWidth="1" min="31" max="31" width="23.5"/>
    <col customWidth="1" min="32" max="34" width="30.0"/>
    <col customWidth="1" min="35" max="35" width="18.63"/>
    <col customWidth="1" min="36" max="36" width="16.75"/>
    <col customWidth="1" min="37" max="37" width="17.0"/>
  </cols>
  <sheetData>
    <row r="1">
      <c r="A1" s="1"/>
      <c r="D1" s="2"/>
      <c r="E1" s="3" t="s">
        <v>0</v>
      </c>
      <c r="F1" s="2" t="s">
        <v>1</v>
      </c>
      <c r="G1" s="4" t="s">
        <v>2</v>
      </c>
      <c r="H1" s="5" t="s">
        <v>3</v>
      </c>
      <c r="I1" s="6" t="s">
        <v>4</v>
      </c>
      <c r="J1" s="6" t="s">
        <v>5</v>
      </c>
      <c r="K1" s="7" t="s">
        <v>6</v>
      </c>
      <c r="L1" s="8" t="s">
        <v>7</v>
      </c>
      <c r="M1" s="9" t="s">
        <v>8</v>
      </c>
      <c r="N1" s="10" t="str">
        <f>if(M5&gt;I5,I1,if(M5&gt;H5,H1,if(M5&gt;G5,G1,if(M5&gt;F5,F1,"-"))))</f>
        <v>Опт 4</v>
      </c>
      <c r="O1" s="11" t="s">
        <v>9</v>
      </c>
      <c r="W1" s="12"/>
      <c r="X1" s="13" t="s">
        <v>545</v>
      </c>
      <c r="AH1" s="14"/>
      <c r="AI1" s="14"/>
      <c r="AJ1" s="14"/>
      <c r="AK1" s="14"/>
    </row>
    <row r="2" hidden="1">
      <c r="D2" s="15" t="s">
        <v>11</v>
      </c>
      <c r="E2" s="16">
        <v>1.0</v>
      </c>
      <c r="F2" s="15">
        <v>0.7</v>
      </c>
      <c r="G2" s="15">
        <v>0.65</v>
      </c>
      <c r="H2" s="15">
        <v>0.6</v>
      </c>
      <c r="I2" s="15">
        <v>0.55</v>
      </c>
      <c r="J2" s="15">
        <v>0.55</v>
      </c>
      <c r="L2" s="17"/>
      <c r="M2" s="18"/>
      <c r="N2" s="19" t="s">
        <v>12</v>
      </c>
      <c r="O2" s="20" t="s">
        <v>13</v>
      </c>
      <c r="P2" s="20" t="s">
        <v>14</v>
      </c>
      <c r="Q2" s="21" t="s">
        <v>15</v>
      </c>
      <c r="R2" s="22"/>
      <c r="S2" s="23"/>
      <c r="T2" s="24"/>
      <c r="U2" s="24"/>
      <c r="W2" s="25"/>
      <c r="AH2" s="26"/>
      <c r="AI2" s="26"/>
      <c r="AJ2" s="26"/>
      <c r="AK2" s="26"/>
    </row>
    <row r="3">
      <c r="D3" s="27" t="s">
        <v>13</v>
      </c>
      <c r="E3" s="28" t="s">
        <v>16</v>
      </c>
      <c r="F3" s="27" t="s">
        <v>17</v>
      </c>
      <c r="G3" s="29" t="s">
        <v>18</v>
      </c>
      <c r="H3" s="30" t="s">
        <v>19</v>
      </c>
      <c r="I3" s="31" t="s">
        <v>20</v>
      </c>
      <c r="J3" s="31" t="s">
        <v>20</v>
      </c>
      <c r="L3" s="17"/>
      <c r="M3" s="32" t="s">
        <v>21</v>
      </c>
      <c r="N3" s="17"/>
      <c r="Q3" s="33"/>
      <c r="S3" s="34"/>
      <c r="T3" s="24"/>
      <c r="U3" s="35"/>
      <c r="V3" s="36"/>
      <c r="W3" s="37"/>
      <c r="AH3" s="38"/>
      <c r="AI3" s="38"/>
      <c r="AJ3" s="38"/>
      <c r="AK3" s="38"/>
    </row>
    <row r="4">
      <c r="D4" s="27" t="s">
        <v>22</v>
      </c>
      <c r="E4" s="28" t="s">
        <v>16</v>
      </c>
      <c r="F4" s="27" t="s">
        <v>23</v>
      </c>
      <c r="G4" s="29" t="s">
        <v>24</v>
      </c>
      <c r="H4" s="30" t="s">
        <v>25</v>
      </c>
      <c r="I4" s="31" t="s">
        <v>26</v>
      </c>
      <c r="J4" s="31" t="s">
        <v>27</v>
      </c>
      <c r="L4" s="17"/>
      <c r="M4" s="17"/>
      <c r="N4" s="17"/>
      <c r="Q4" s="39"/>
      <c r="R4" s="40"/>
      <c r="S4" s="41"/>
      <c r="T4" s="24"/>
      <c r="U4" s="35"/>
      <c r="V4" s="36"/>
      <c r="W4" s="37"/>
      <c r="AH4" s="38"/>
      <c r="AI4" s="38"/>
      <c r="AJ4" s="38"/>
      <c r="AK4" s="38"/>
    </row>
    <row r="5">
      <c r="D5" s="42" t="s">
        <v>28</v>
      </c>
      <c r="E5" s="43" t="s">
        <v>16</v>
      </c>
      <c r="F5" s="44">
        <v>60000.0</v>
      </c>
      <c r="G5" s="44">
        <v>150000.0</v>
      </c>
      <c r="H5" s="44">
        <v>300000.0</v>
      </c>
      <c r="I5" s="45">
        <v>800000.0</v>
      </c>
      <c r="J5" s="46">
        <v>1599999.9999999998</v>
      </c>
      <c r="L5" s="47">
        <f t="shared" ref="L5:O5" si="1">SUM(L$7:L70)</f>
        <v>1500</v>
      </c>
      <c r="M5" s="48">
        <f t="shared" si="1"/>
        <v>4235000</v>
      </c>
      <c r="N5" s="49">
        <f t="shared" si="1"/>
        <v>2487500</v>
      </c>
      <c r="O5" s="50">
        <f t="shared" si="1"/>
        <v>1747500</v>
      </c>
      <c r="P5" s="51" t="s">
        <v>16</v>
      </c>
      <c r="Q5" s="52">
        <f t="shared" ref="Q5:S5" si="2">SUM(Q7:Q70)</f>
        <v>1400</v>
      </c>
      <c r="R5" s="53">
        <f t="shared" si="2"/>
        <v>172</v>
      </c>
      <c r="S5" s="54">
        <f t="shared" si="2"/>
        <v>6.4332</v>
      </c>
      <c r="T5" s="24" t="s">
        <v>29</v>
      </c>
      <c r="U5" s="35" t="s">
        <v>30</v>
      </c>
      <c r="V5" s="55" t="s">
        <v>31</v>
      </c>
      <c r="Y5" s="56"/>
      <c r="Z5" s="56"/>
      <c r="AA5" s="56"/>
      <c r="AB5" s="56"/>
      <c r="AC5" s="56"/>
      <c r="AD5" s="56"/>
      <c r="AE5" s="56"/>
      <c r="AF5" s="56"/>
      <c r="AG5" s="57"/>
      <c r="AH5" s="58"/>
      <c r="AI5" s="58"/>
      <c r="AJ5" s="58"/>
      <c r="AK5" s="58"/>
    </row>
    <row r="6">
      <c r="A6" s="59"/>
      <c r="B6" s="60" t="s">
        <v>32</v>
      </c>
      <c r="C6" s="35" t="s">
        <v>33</v>
      </c>
      <c r="D6" s="35" t="s">
        <v>34</v>
      </c>
      <c r="E6" s="35" t="s">
        <v>35</v>
      </c>
      <c r="F6" s="35" t="s">
        <v>35</v>
      </c>
      <c r="G6" s="35" t="s">
        <v>35</v>
      </c>
      <c r="H6" s="35" t="s">
        <v>35</v>
      </c>
      <c r="I6" s="35" t="s">
        <v>35</v>
      </c>
      <c r="J6" s="35" t="s">
        <v>35</v>
      </c>
      <c r="K6" s="61" t="s">
        <v>36</v>
      </c>
      <c r="L6" s="35" t="s">
        <v>37</v>
      </c>
      <c r="M6" s="35" t="s">
        <v>35</v>
      </c>
      <c r="N6" s="62" t="s">
        <v>35</v>
      </c>
      <c r="O6" s="35" t="s">
        <v>35</v>
      </c>
      <c r="P6" s="24" t="s">
        <v>35</v>
      </c>
      <c r="Q6" s="63" t="s">
        <v>38</v>
      </c>
      <c r="R6" s="63" t="s">
        <v>39</v>
      </c>
      <c r="S6" s="64" t="s">
        <v>40</v>
      </c>
      <c r="T6" s="24" t="s">
        <v>41</v>
      </c>
      <c r="U6" s="35" t="s">
        <v>42</v>
      </c>
      <c r="V6" s="35" t="s">
        <v>38</v>
      </c>
      <c r="W6" s="65" t="s">
        <v>40</v>
      </c>
      <c r="X6" s="61" t="s">
        <v>43</v>
      </c>
      <c r="Y6" s="16" t="s">
        <v>44</v>
      </c>
      <c r="Z6" s="20" t="s">
        <v>45</v>
      </c>
      <c r="AA6" s="20" t="s">
        <v>46</v>
      </c>
      <c r="AB6" s="66" t="s">
        <v>47</v>
      </c>
      <c r="AC6" s="16" t="s">
        <v>48</v>
      </c>
      <c r="AD6" s="16" t="s">
        <v>49</v>
      </c>
      <c r="AE6" s="16" t="s">
        <v>50</v>
      </c>
      <c r="AF6" s="67" t="s">
        <v>51</v>
      </c>
      <c r="AG6" s="67" t="s">
        <v>52</v>
      </c>
      <c r="AH6" s="68" t="s">
        <v>53</v>
      </c>
      <c r="AI6" s="68" t="s">
        <v>54</v>
      </c>
      <c r="AJ6" s="68" t="s">
        <v>55</v>
      </c>
      <c r="AK6" s="68" t="s">
        <v>56</v>
      </c>
    </row>
    <row r="7" ht="59.25" customHeight="1">
      <c r="A7" s="69"/>
      <c r="B7" s="70" t="s">
        <v>57</v>
      </c>
      <c r="C7" s="71" t="s">
        <v>58</v>
      </c>
      <c r="D7" s="72"/>
      <c r="E7" s="73">
        <v>1290.0</v>
      </c>
      <c r="F7" s="73">
        <f t="shared" ref="F7:J7" si="3">($E7+10)*F$2</f>
        <v>910</v>
      </c>
      <c r="G7" s="73">
        <f t="shared" si="3"/>
        <v>845</v>
      </c>
      <c r="H7" s="73">
        <f t="shared" si="3"/>
        <v>780</v>
      </c>
      <c r="I7" s="73">
        <f t="shared" si="3"/>
        <v>715</v>
      </c>
      <c r="J7" s="73">
        <f t="shared" si="3"/>
        <v>715</v>
      </c>
      <c r="K7" s="74">
        <v>10.0</v>
      </c>
      <c r="L7" s="75"/>
      <c r="M7" s="76" t="str">
        <f t="shared" ref="M7:M33" si="5">if(L7&gt;0,L7*(E7),"-")</f>
        <v>-</v>
      </c>
      <c r="N7" s="77" t="str">
        <f t="shared" ref="N7:N33" si="6">if(L7&gt;0,$L7*P7,"-")</f>
        <v>-</v>
      </c>
      <c r="O7" s="76" t="str">
        <f t="shared" ref="O7:O33" si="7">if(L7&gt;0,M7-N7,"-")</f>
        <v>-</v>
      </c>
      <c r="P7" s="76" t="str">
        <f t="shared" ref="P7:P33" si="8">if(L7&gt;0,if($M$5&gt;$I$5,$I7,if($M$5&gt;$H$5,$H7,if($M$5&gt;$G$5,$G7,if($M$5&gt;$F$5,$F7,$E7)))),"-")</f>
        <v>-</v>
      </c>
      <c r="Q7" s="78">
        <f t="shared" ref="Q7:Q33" si="9">L7*V7</f>
        <v>0</v>
      </c>
      <c r="R7" s="79">
        <f t="shared" ref="R7:R33" si="10">CEILING(L7/K7,1)</f>
        <v>0</v>
      </c>
      <c r="S7" s="80">
        <f t="shared" ref="S7:S33" si="11">L7*W7</f>
        <v>0</v>
      </c>
      <c r="T7" s="81">
        <f>180+13</f>
        <v>193</v>
      </c>
      <c r="U7" s="82">
        <f t="shared" ref="U7:U15" si="12">T7/E7</f>
        <v>0.1496124031</v>
      </c>
      <c r="V7" s="83">
        <v>0.41</v>
      </c>
      <c r="W7" s="84">
        <f>25*17*5/1000000</f>
        <v>0.002125</v>
      </c>
      <c r="X7" s="85" t="s">
        <v>59</v>
      </c>
      <c r="Y7" s="86">
        <v>43056.0</v>
      </c>
      <c r="Z7" s="87" t="s">
        <v>60</v>
      </c>
      <c r="AA7" s="88">
        <v>0.1</v>
      </c>
      <c r="AB7" s="89">
        <v>9.78590699747E12</v>
      </c>
      <c r="AC7" s="90" t="s">
        <v>546</v>
      </c>
      <c r="AD7" s="85" t="s">
        <v>62</v>
      </c>
      <c r="AE7" s="91" t="s">
        <v>63</v>
      </c>
      <c r="AF7" s="92" t="s">
        <v>547</v>
      </c>
      <c r="AG7" s="93"/>
      <c r="AH7" s="91" t="s">
        <v>65</v>
      </c>
      <c r="AI7" s="94" t="s">
        <v>66</v>
      </c>
      <c r="AJ7" s="91" t="s">
        <v>67</v>
      </c>
      <c r="AK7" s="91" t="s">
        <v>68</v>
      </c>
    </row>
    <row r="8" ht="59.25" customHeight="1">
      <c r="A8" s="95"/>
      <c r="B8" s="96" t="s">
        <v>69</v>
      </c>
      <c r="C8" s="97" t="s">
        <v>70</v>
      </c>
      <c r="D8" s="98"/>
      <c r="E8" s="99">
        <v>1490.0</v>
      </c>
      <c r="F8" s="99">
        <f t="shared" ref="F8:J8" si="4">($E8+10)*F$2</f>
        <v>1050</v>
      </c>
      <c r="G8" s="99">
        <f t="shared" si="4"/>
        <v>975</v>
      </c>
      <c r="H8" s="99">
        <f t="shared" si="4"/>
        <v>900</v>
      </c>
      <c r="I8" s="99">
        <f t="shared" si="4"/>
        <v>825</v>
      </c>
      <c r="J8" s="99">
        <f t="shared" si="4"/>
        <v>825</v>
      </c>
      <c r="K8" s="100">
        <v>16.0</v>
      </c>
      <c r="L8" s="75"/>
      <c r="M8" s="101" t="str">
        <f t="shared" si="5"/>
        <v>-</v>
      </c>
      <c r="N8" s="77" t="str">
        <f t="shared" si="6"/>
        <v>-</v>
      </c>
      <c r="O8" s="101" t="str">
        <f t="shared" si="7"/>
        <v>-</v>
      </c>
      <c r="P8" s="101" t="str">
        <f t="shared" si="8"/>
        <v>-</v>
      </c>
      <c r="Q8" s="102">
        <f t="shared" si="9"/>
        <v>0</v>
      </c>
      <c r="R8" s="103">
        <f t="shared" si="10"/>
        <v>0</v>
      </c>
      <c r="S8" s="104">
        <f t="shared" si="11"/>
        <v>0</v>
      </c>
      <c r="T8" s="105">
        <f>305+13</f>
        <v>318</v>
      </c>
      <c r="U8" s="106">
        <f t="shared" si="12"/>
        <v>0.2134228188</v>
      </c>
      <c r="V8" s="107">
        <v>0.7</v>
      </c>
      <c r="W8" s="108">
        <f>23*23*5/1000000</f>
        <v>0.002645</v>
      </c>
      <c r="X8" s="109" t="s">
        <v>71</v>
      </c>
      <c r="Y8" s="110">
        <v>43768.0</v>
      </c>
      <c r="Z8" s="111" t="s">
        <v>60</v>
      </c>
      <c r="AA8" s="112">
        <v>0.1</v>
      </c>
      <c r="AB8" s="113" t="s">
        <v>72</v>
      </c>
      <c r="AC8" s="114" t="s">
        <v>548</v>
      </c>
      <c r="AD8" s="109" t="s">
        <v>62</v>
      </c>
      <c r="AE8" s="115" t="s">
        <v>74</v>
      </c>
      <c r="AF8" s="116" t="s">
        <v>75</v>
      </c>
      <c r="AG8" s="116"/>
      <c r="AH8" s="117" t="s">
        <v>65</v>
      </c>
      <c r="AI8" s="118" t="s">
        <v>76</v>
      </c>
      <c r="AJ8" s="117" t="s">
        <v>77</v>
      </c>
      <c r="AK8" s="117" t="s">
        <v>78</v>
      </c>
    </row>
    <row r="9" ht="44.25" customHeight="1">
      <c r="A9" s="69"/>
      <c r="B9" s="70" t="s">
        <v>79</v>
      </c>
      <c r="C9" s="71" t="s">
        <v>80</v>
      </c>
      <c r="D9" s="72"/>
      <c r="E9" s="73">
        <v>690.0</v>
      </c>
      <c r="F9" s="73">
        <f t="shared" ref="F9:J9" si="13">($E9+10)*F$2</f>
        <v>490</v>
      </c>
      <c r="G9" s="73">
        <f t="shared" si="13"/>
        <v>455</v>
      </c>
      <c r="H9" s="73">
        <f t="shared" si="13"/>
        <v>420</v>
      </c>
      <c r="I9" s="73">
        <f t="shared" si="13"/>
        <v>385</v>
      </c>
      <c r="J9" s="73">
        <f t="shared" si="13"/>
        <v>385</v>
      </c>
      <c r="K9" s="74">
        <v>40.0</v>
      </c>
      <c r="L9" s="75"/>
      <c r="M9" s="76" t="str">
        <f t="shared" si="5"/>
        <v>-</v>
      </c>
      <c r="N9" s="77" t="str">
        <f t="shared" si="6"/>
        <v>-</v>
      </c>
      <c r="O9" s="76" t="str">
        <f t="shared" si="7"/>
        <v>-</v>
      </c>
      <c r="P9" s="76" t="str">
        <f t="shared" si="8"/>
        <v>-</v>
      </c>
      <c r="Q9" s="78">
        <f t="shared" si="9"/>
        <v>0</v>
      </c>
      <c r="R9" s="79">
        <f t="shared" si="10"/>
        <v>0</v>
      </c>
      <c r="S9" s="80">
        <f t="shared" si="11"/>
        <v>0</v>
      </c>
      <c r="T9" s="81">
        <v>99.0</v>
      </c>
      <c r="U9" s="82">
        <f t="shared" si="12"/>
        <v>0.1434782609</v>
      </c>
      <c r="V9" s="83">
        <v>0.17</v>
      </c>
      <c r="W9" s="84">
        <f>9*12*3/1000000</f>
        <v>0.000324</v>
      </c>
      <c r="X9" s="85" t="s">
        <v>81</v>
      </c>
      <c r="Y9" s="86">
        <v>44301.0</v>
      </c>
      <c r="Z9" s="87" t="s">
        <v>60</v>
      </c>
      <c r="AA9" s="88">
        <v>0.1</v>
      </c>
      <c r="AB9" s="89" t="s">
        <v>82</v>
      </c>
      <c r="AC9" s="119" t="s">
        <v>549</v>
      </c>
      <c r="AD9" s="85" t="s">
        <v>62</v>
      </c>
      <c r="AE9" s="120" t="s">
        <v>84</v>
      </c>
      <c r="AF9" s="121" t="s">
        <v>85</v>
      </c>
      <c r="AG9" s="121"/>
      <c r="AH9" s="91" t="s">
        <v>65</v>
      </c>
      <c r="AI9" s="94" t="s">
        <v>86</v>
      </c>
      <c r="AJ9" s="91" t="s">
        <v>87</v>
      </c>
      <c r="AK9" s="91" t="s">
        <v>78</v>
      </c>
    </row>
    <row r="10" ht="59.25" customHeight="1">
      <c r="A10" s="95"/>
      <c r="B10" s="96" t="s">
        <v>88</v>
      </c>
      <c r="C10" s="97" t="s">
        <v>89</v>
      </c>
      <c r="D10" s="98"/>
      <c r="E10" s="99">
        <v>1490.0</v>
      </c>
      <c r="F10" s="99">
        <f t="shared" ref="F10:J10" si="14">($E10+10)*F$2</f>
        <v>1050</v>
      </c>
      <c r="G10" s="99">
        <f t="shared" si="14"/>
        <v>975</v>
      </c>
      <c r="H10" s="99">
        <f t="shared" si="14"/>
        <v>900</v>
      </c>
      <c r="I10" s="99">
        <f t="shared" si="14"/>
        <v>825</v>
      </c>
      <c r="J10" s="99">
        <f t="shared" si="14"/>
        <v>825</v>
      </c>
      <c r="K10" s="100">
        <v>12.0</v>
      </c>
      <c r="L10" s="75"/>
      <c r="M10" s="101" t="str">
        <f t="shared" si="5"/>
        <v>-</v>
      </c>
      <c r="N10" s="77" t="str">
        <f t="shared" si="6"/>
        <v>-</v>
      </c>
      <c r="O10" s="101" t="str">
        <f t="shared" si="7"/>
        <v>-</v>
      </c>
      <c r="P10" s="101" t="str">
        <f t="shared" si="8"/>
        <v>-</v>
      </c>
      <c r="Q10" s="102">
        <f t="shared" si="9"/>
        <v>0</v>
      </c>
      <c r="R10" s="103">
        <f t="shared" si="10"/>
        <v>0</v>
      </c>
      <c r="S10" s="104">
        <f t="shared" si="11"/>
        <v>0</v>
      </c>
      <c r="T10" s="105">
        <f>244+23</f>
        <v>267</v>
      </c>
      <c r="U10" s="106">
        <f t="shared" si="12"/>
        <v>0.1791946309</v>
      </c>
      <c r="V10" s="107">
        <v>0.5</v>
      </c>
      <c r="W10" s="108">
        <f>23*23*5/1000000</f>
        <v>0.002645</v>
      </c>
      <c r="X10" s="109" t="s">
        <v>71</v>
      </c>
      <c r="Y10" s="110">
        <v>43405.0</v>
      </c>
      <c r="Z10" s="111" t="s">
        <v>90</v>
      </c>
      <c r="AA10" s="112">
        <v>0.1</v>
      </c>
      <c r="AB10" s="113">
        <v>4.660006614418E12</v>
      </c>
      <c r="AC10" s="114" t="s">
        <v>550</v>
      </c>
      <c r="AD10" s="109" t="s">
        <v>92</v>
      </c>
      <c r="AE10" s="117" t="s">
        <v>93</v>
      </c>
      <c r="AF10" s="116" t="s">
        <v>94</v>
      </c>
      <c r="AG10" s="116" t="s">
        <v>95</v>
      </c>
      <c r="AH10" s="117" t="s">
        <v>96</v>
      </c>
      <c r="AI10" s="118" t="s">
        <v>97</v>
      </c>
      <c r="AJ10" s="117" t="s">
        <v>98</v>
      </c>
      <c r="AK10" s="117" t="s">
        <v>99</v>
      </c>
    </row>
    <row r="11" ht="37.5" customHeight="1">
      <c r="A11" s="69"/>
      <c r="B11" s="70" t="s">
        <v>100</v>
      </c>
      <c r="C11" s="71" t="s">
        <v>101</v>
      </c>
      <c r="D11" s="72"/>
      <c r="E11" s="73">
        <v>690.0</v>
      </c>
      <c r="F11" s="73">
        <f t="shared" ref="F11:J11" si="15">($E11+10)*F$2</f>
        <v>490</v>
      </c>
      <c r="G11" s="73">
        <f t="shared" si="15"/>
        <v>455</v>
      </c>
      <c r="H11" s="73">
        <f t="shared" si="15"/>
        <v>420</v>
      </c>
      <c r="I11" s="73">
        <f t="shared" si="15"/>
        <v>385</v>
      </c>
      <c r="J11" s="73">
        <f t="shared" si="15"/>
        <v>385</v>
      </c>
      <c r="K11" s="74">
        <v>40.0</v>
      </c>
      <c r="L11" s="75"/>
      <c r="M11" s="76" t="str">
        <f t="shared" si="5"/>
        <v>-</v>
      </c>
      <c r="N11" s="77" t="str">
        <f t="shared" si="6"/>
        <v>-</v>
      </c>
      <c r="O11" s="76" t="str">
        <f t="shared" si="7"/>
        <v>-</v>
      </c>
      <c r="P11" s="76" t="str">
        <f t="shared" si="8"/>
        <v>-</v>
      </c>
      <c r="Q11" s="78">
        <f t="shared" si="9"/>
        <v>0</v>
      </c>
      <c r="R11" s="79">
        <f t="shared" si="10"/>
        <v>0</v>
      </c>
      <c r="S11" s="80">
        <f t="shared" si="11"/>
        <v>0</v>
      </c>
      <c r="T11" s="81">
        <v>106.0</v>
      </c>
      <c r="U11" s="82">
        <f t="shared" si="12"/>
        <v>0.1536231884</v>
      </c>
      <c r="V11" s="83">
        <v>0.17</v>
      </c>
      <c r="W11" s="84">
        <f t="shared" ref="W11:W13" si="17">24*32*32/45/1000000</f>
        <v>0.0005461333333</v>
      </c>
      <c r="X11" s="85" t="s">
        <v>81</v>
      </c>
      <c r="Y11" s="86">
        <v>43525.0</v>
      </c>
      <c r="Z11" s="87" t="s">
        <v>102</v>
      </c>
      <c r="AA11" s="88">
        <v>0.1</v>
      </c>
      <c r="AB11" s="89">
        <v>4.627089697035E12</v>
      </c>
      <c r="AC11" s="90" t="s">
        <v>551</v>
      </c>
      <c r="AD11" s="85" t="s">
        <v>62</v>
      </c>
      <c r="AE11" s="120" t="s">
        <v>104</v>
      </c>
      <c r="AF11" s="121" t="s">
        <v>105</v>
      </c>
      <c r="AG11" s="121"/>
      <c r="AH11" s="91" t="s">
        <v>106</v>
      </c>
      <c r="AI11" s="94" t="s">
        <v>107</v>
      </c>
      <c r="AJ11" s="91" t="s">
        <v>108</v>
      </c>
      <c r="AK11" s="91" t="s">
        <v>109</v>
      </c>
    </row>
    <row r="12" ht="37.5" customHeight="1">
      <c r="A12" s="95"/>
      <c r="B12" s="96" t="s">
        <v>110</v>
      </c>
      <c r="C12" s="97" t="s">
        <v>111</v>
      </c>
      <c r="D12" s="98"/>
      <c r="E12" s="99">
        <v>690.0</v>
      </c>
      <c r="F12" s="99">
        <f t="shared" ref="F12:J12" si="16">($E12+10)*F$2</f>
        <v>490</v>
      </c>
      <c r="G12" s="99">
        <f t="shared" si="16"/>
        <v>455</v>
      </c>
      <c r="H12" s="99">
        <f t="shared" si="16"/>
        <v>420</v>
      </c>
      <c r="I12" s="99">
        <f t="shared" si="16"/>
        <v>385</v>
      </c>
      <c r="J12" s="99">
        <f t="shared" si="16"/>
        <v>385</v>
      </c>
      <c r="K12" s="100">
        <v>45.0</v>
      </c>
      <c r="L12" s="75"/>
      <c r="M12" s="101" t="str">
        <f t="shared" si="5"/>
        <v>-</v>
      </c>
      <c r="N12" s="77" t="str">
        <f t="shared" si="6"/>
        <v>-</v>
      </c>
      <c r="O12" s="101" t="str">
        <f t="shared" si="7"/>
        <v>-</v>
      </c>
      <c r="P12" s="101" t="str">
        <f t="shared" si="8"/>
        <v>-</v>
      </c>
      <c r="Q12" s="102">
        <f t="shared" si="9"/>
        <v>0</v>
      </c>
      <c r="R12" s="103">
        <f t="shared" si="10"/>
        <v>0</v>
      </c>
      <c r="S12" s="104">
        <f t="shared" si="11"/>
        <v>0</v>
      </c>
      <c r="T12" s="105">
        <v>96.0</v>
      </c>
      <c r="U12" s="106">
        <f t="shared" si="12"/>
        <v>0.1391304348</v>
      </c>
      <c r="V12" s="107">
        <v>0.2</v>
      </c>
      <c r="W12" s="108">
        <f t="shared" si="17"/>
        <v>0.0005461333333</v>
      </c>
      <c r="X12" s="109" t="s">
        <v>81</v>
      </c>
      <c r="Y12" s="110">
        <v>43626.0</v>
      </c>
      <c r="Z12" s="111" t="s">
        <v>60</v>
      </c>
      <c r="AA12" s="112">
        <v>0.1</v>
      </c>
      <c r="AB12" s="113">
        <v>4.660006614937E12</v>
      </c>
      <c r="AC12" s="122" t="s">
        <v>552</v>
      </c>
      <c r="AD12" s="109" t="s">
        <v>62</v>
      </c>
      <c r="AE12" s="115" t="s">
        <v>113</v>
      </c>
      <c r="AF12" s="116" t="s">
        <v>114</v>
      </c>
      <c r="AG12" s="116"/>
      <c r="AH12" s="117" t="s">
        <v>115</v>
      </c>
      <c r="AI12" s="118" t="s">
        <v>116</v>
      </c>
      <c r="AJ12" s="117" t="s">
        <v>117</v>
      </c>
      <c r="AK12" s="117" t="s">
        <v>118</v>
      </c>
    </row>
    <row r="13" ht="44.25" customHeight="1">
      <c r="A13" s="69"/>
      <c r="B13" s="70" t="s">
        <v>119</v>
      </c>
      <c r="C13" s="71" t="s">
        <v>120</v>
      </c>
      <c r="D13" s="72"/>
      <c r="E13" s="73">
        <v>490.0</v>
      </c>
      <c r="F13" s="73">
        <f t="shared" ref="F13:J13" si="18">($E13+10)*F$2</f>
        <v>350</v>
      </c>
      <c r="G13" s="73">
        <f t="shared" si="18"/>
        <v>325</v>
      </c>
      <c r="H13" s="73">
        <f t="shared" si="18"/>
        <v>300</v>
      </c>
      <c r="I13" s="73">
        <f t="shared" si="18"/>
        <v>275</v>
      </c>
      <c r="J13" s="73">
        <f t="shared" si="18"/>
        <v>275</v>
      </c>
      <c r="K13" s="74">
        <v>45.0</v>
      </c>
      <c r="L13" s="75"/>
      <c r="M13" s="76" t="str">
        <f t="shared" si="5"/>
        <v>-</v>
      </c>
      <c r="N13" s="77" t="str">
        <f t="shared" si="6"/>
        <v>-</v>
      </c>
      <c r="O13" s="76" t="str">
        <f t="shared" si="7"/>
        <v>-</v>
      </c>
      <c r="P13" s="76" t="str">
        <f t="shared" si="8"/>
        <v>-</v>
      </c>
      <c r="Q13" s="78">
        <f t="shared" si="9"/>
        <v>0</v>
      </c>
      <c r="R13" s="79">
        <f t="shared" si="10"/>
        <v>0</v>
      </c>
      <c r="S13" s="80">
        <f t="shared" si="11"/>
        <v>0</v>
      </c>
      <c r="T13" s="81">
        <v>64.0</v>
      </c>
      <c r="U13" s="82">
        <f t="shared" si="12"/>
        <v>0.1306122449</v>
      </c>
      <c r="V13" s="83">
        <v>0.17</v>
      </c>
      <c r="W13" s="84">
        <f t="shared" si="17"/>
        <v>0.0005461333333</v>
      </c>
      <c r="X13" s="85" t="s">
        <v>81</v>
      </c>
      <c r="Y13" s="86">
        <v>45547.0</v>
      </c>
      <c r="Z13" s="123" t="s">
        <v>45</v>
      </c>
      <c r="AA13" s="88">
        <v>0.1</v>
      </c>
      <c r="AB13" s="89">
        <v>4.603312244603E12</v>
      </c>
      <c r="AC13" s="90" t="s">
        <v>553</v>
      </c>
      <c r="AD13" s="85" t="s">
        <v>62</v>
      </c>
      <c r="AE13" s="120" t="s">
        <v>122</v>
      </c>
      <c r="AF13" s="121" t="s">
        <v>123</v>
      </c>
      <c r="AG13" s="121"/>
      <c r="AH13" s="91" t="s">
        <v>124</v>
      </c>
      <c r="AI13" s="94" t="s">
        <v>125</v>
      </c>
      <c r="AJ13" s="91" t="s">
        <v>126</v>
      </c>
      <c r="AK13" s="91" t="s">
        <v>127</v>
      </c>
    </row>
    <row r="14" ht="70.5" customHeight="1">
      <c r="A14" s="95"/>
      <c r="B14" s="96" t="s">
        <v>128</v>
      </c>
      <c r="C14" s="97" t="s">
        <v>129</v>
      </c>
      <c r="D14" s="98"/>
      <c r="E14" s="99">
        <v>2490.0</v>
      </c>
      <c r="F14" s="99">
        <f t="shared" ref="F14:J14" si="19">($E14+10)*F$2</f>
        <v>1750</v>
      </c>
      <c r="G14" s="99">
        <f t="shared" si="19"/>
        <v>1625</v>
      </c>
      <c r="H14" s="99">
        <f t="shared" si="19"/>
        <v>1500</v>
      </c>
      <c r="I14" s="99">
        <f t="shared" si="19"/>
        <v>1375</v>
      </c>
      <c r="J14" s="99">
        <f t="shared" si="19"/>
        <v>1375</v>
      </c>
      <c r="K14" s="100">
        <v>7.0</v>
      </c>
      <c r="L14" s="75">
        <v>500.0</v>
      </c>
      <c r="M14" s="101">
        <f t="shared" si="5"/>
        <v>1245000</v>
      </c>
      <c r="N14" s="77">
        <f t="shared" si="6"/>
        <v>687500</v>
      </c>
      <c r="O14" s="101">
        <f t="shared" si="7"/>
        <v>557500</v>
      </c>
      <c r="P14" s="101">
        <f t="shared" si="8"/>
        <v>1375</v>
      </c>
      <c r="Q14" s="102">
        <f t="shared" si="9"/>
        <v>500</v>
      </c>
      <c r="R14" s="103">
        <f t="shared" si="10"/>
        <v>72</v>
      </c>
      <c r="S14" s="104">
        <f t="shared" si="11"/>
        <v>3.15</v>
      </c>
      <c r="T14" s="105">
        <v>300.0</v>
      </c>
      <c r="U14" s="106">
        <f t="shared" si="12"/>
        <v>0.1204819277</v>
      </c>
      <c r="V14" s="107">
        <v>1.0</v>
      </c>
      <c r="W14" s="108">
        <f>30*30*7/1000000</f>
        <v>0.0063</v>
      </c>
      <c r="X14" s="109" t="s">
        <v>130</v>
      </c>
      <c r="Y14" s="110">
        <v>44104.0</v>
      </c>
      <c r="Z14" s="111" t="s">
        <v>131</v>
      </c>
      <c r="AA14" s="112">
        <v>0.1</v>
      </c>
      <c r="AB14" s="113">
        <v>4.60331207574E12</v>
      </c>
      <c r="AC14" s="122" t="s">
        <v>554</v>
      </c>
      <c r="AD14" s="109" t="s">
        <v>92</v>
      </c>
      <c r="AE14" s="115" t="s">
        <v>133</v>
      </c>
      <c r="AF14" s="116" t="s">
        <v>134</v>
      </c>
      <c r="AG14" s="116"/>
      <c r="AH14" s="117" t="s">
        <v>135</v>
      </c>
      <c r="AI14" s="118" t="s">
        <v>136</v>
      </c>
      <c r="AJ14" s="117" t="s">
        <v>137</v>
      </c>
      <c r="AK14" s="117" t="s">
        <v>138</v>
      </c>
    </row>
    <row r="15" ht="65.25" customHeight="1">
      <c r="A15" s="124" t="s">
        <v>139</v>
      </c>
      <c r="B15" s="125" t="s">
        <v>140</v>
      </c>
      <c r="C15" s="126" t="s">
        <v>141</v>
      </c>
      <c r="D15" s="127"/>
      <c r="E15" s="128">
        <v>1790.0</v>
      </c>
      <c r="F15" s="128">
        <f t="shared" ref="F15:J15" si="20">($E15+10)*(F$2+0.05)</f>
        <v>1350</v>
      </c>
      <c r="G15" s="128">
        <f t="shared" si="20"/>
        <v>1260</v>
      </c>
      <c r="H15" s="128">
        <f t="shared" si="20"/>
        <v>1170</v>
      </c>
      <c r="I15" s="128">
        <f t="shared" si="20"/>
        <v>1080</v>
      </c>
      <c r="J15" s="129">
        <f t="shared" si="20"/>
        <v>1080</v>
      </c>
      <c r="K15" s="74">
        <v>20.0</v>
      </c>
      <c r="L15" s="75"/>
      <c r="M15" s="76" t="str">
        <f t="shared" si="5"/>
        <v>-</v>
      </c>
      <c r="N15" s="77" t="str">
        <f t="shared" si="6"/>
        <v>-</v>
      </c>
      <c r="O15" s="76" t="str">
        <f t="shared" si="7"/>
        <v>-</v>
      </c>
      <c r="P15" s="76" t="str">
        <f t="shared" si="8"/>
        <v>-</v>
      </c>
      <c r="Q15" s="78">
        <f t="shared" si="9"/>
        <v>0</v>
      </c>
      <c r="R15" s="79">
        <f t="shared" si="10"/>
        <v>0</v>
      </c>
      <c r="S15" s="80">
        <f t="shared" si="11"/>
        <v>0</v>
      </c>
      <c r="T15" s="81">
        <v>194.0</v>
      </c>
      <c r="U15" s="82">
        <f t="shared" si="12"/>
        <v>0.1083798883</v>
      </c>
      <c r="V15" s="83">
        <v>0.45</v>
      </c>
      <c r="W15" s="84">
        <f>33*24*31/12/1000000</f>
        <v>0.002046</v>
      </c>
      <c r="X15" s="85" t="s">
        <v>142</v>
      </c>
      <c r="Y15" s="86">
        <v>44187.0</v>
      </c>
      <c r="Z15" s="123" t="s">
        <v>90</v>
      </c>
      <c r="AA15" s="88">
        <v>0.1</v>
      </c>
      <c r="AB15" s="89" t="s">
        <v>143</v>
      </c>
      <c r="AC15" s="90" t="s">
        <v>555</v>
      </c>
      <c r="AD15" s="85" t="s">
        <v>62</v>
      </c>
      <c r="AE15" s="91" t="s">
        <v>145</v>
      </c>
      <c r="AF15" s="91" t="s">
        <v>146</v>
      </c>
      <c r="AG15" s="91" t="s">
        <v>147</v>
      </c>
      <c r="AH15" s="91" t="s">
        <v>148</v>
      </c>
      <c r="AI15" s="94" t="s">
        <v>149</v>
      </c>
      <c r="AJ15" s="91" t="s">
        <v>150</v>
      </c>
      <c r="AK15" s="91" t="s">
        <v>151</v>
      </c>
    </row>
    <row r="16" ht="45.0" customHeight="1">
      <c r="A16" s="95"/>
      <c r="B16" s="96" t="s">
        <v>152</v>
      </c>
      <c r="C16" s="97" t="s">
        <v>153</v>
      </c>
      <c r="D16" s="130"/>
      <c r="E16" s="99">
        <v>990.0</v>
      </c>
      <c r="F16" s="99">
        <f t="shared" ref="F16:J16" si="21">($E16+10)*F$2</f>
        <v>700</v>
      </c>
      <c r="G16" s="99">
        <f t="shared" si="21"/>
        <v>650</v>
      </c>
      <c r="H16" s="99">
        <f t="shared" si="21"/>
        <v>600</v>
      </c>
      <c r="I16" s="99">
        <f t="shared" si="21"/>
        <v>550</v>
      </c>
      <c r="J16" s="99">
        <f t="shared" si="21"/>
        <v>550</v>
      </c>
      <c r="K16" s="100">
        <v>40.0</v>
      </c>
      <c r="L16" s="75"/>
      <c r="M16" s="101" t="str">
        <f t="shared" si="5"/>
        <v>-</v>
      </c>
      <c r="N16" s="77" t="str">
        <f t="shared" si="6"/>
        <v>-</v>
      </c>
      <c r="O16" s="101" t="str">
        <f t="shared" si="7"/>
        <v>-</v>
      </c>
      <c r="P16" s="101" t="str">
        <f t="shared" si="8"/>
        <v>-</v>
      </c>
      <c r="Q16" s="102">
        <f t="shared" si="9"/>
        <v>0</v>
      </c>
      <c r="R16" s="103">
        <f t="shared" si="10"/>
        <v>0</v>
      </c>
      <c r="S16" s="104">
        <f t="shared" si="11"/>
        <v>0</v>
      </c>
      <c r="T16" s="105"/>
      <c r="U16" s="106"/>
      <c r="V16" s="107">
        <v>0.3</v>
      </c>
      <c r="W16" s="108">
        <f>8*13*4/10/1000000</f>
        <v>0.0000416</v>
      </c>
      <c r="X16" s="109" t="s">
        <v>154</v>
      </c>
      <c r="Y16" s="110">
        <v>44676.0</v>
      </c>
      <c r="Z16" s="131" t="s">
        <v>155</v>
      </c>
      <c r="AA16" s="112">
        <v>0.1</v>
      </c>
      <c r="AB16" s="113">
        <v>4.603312244122E12</v>
      </c>
      <c r="AC16" s="114" t="s">
        <v>556</v>
      </c>
      <c r="AD16" s="109" t="s">
        <v>62</v>
      </c>
      <c r="AE16" s="117" t="s">
        <v>157</v>
      </c>
      <c r="AF16" s="117" t="s">
        <v>158</v>
      </c>
      <c r="AG16" s="117"/>
      <c r="AH16" s="117"/>
      <c r="AI16" s="118" t="s">
        <v>149</v>
      </c>
      <c r="AJ16" s="117" t="s">
        <v>150</v>
      </c>
      <c r="AK16" s="117"/>
    </row>
    <row r="17" ht="57.0" customHeight="1">
      <c r="A17" s="69"/>
      <c r="B17" s="70" t="s">
        <v>159</v>
      </c>
      <c r="C17" s="71" t="s">
        <v>160</v>
      </c>
      <c r="D17" s="132"/>
      <c r="E17" s="73">
        <v>1790.0</v>
      </c>
      <c r="F17" s="73">
        <f t="shared" ref="F17:J17" si="22">($E17+10)*F$2</f>
        <v>1260</v>
      </c>
      <c r="G17" s="73">
        <f t="shared" si="22"/>
        <v>1170</v>
      </c>
      <c r="H17" s="73">
        <f t="shared" si="22"/>
        <v>1080</v>
      </c>
      <c r="I17" s="73">
        <f t="shared" si="22"/>
        <v>990</v>
      </c>
      <c r="J17" s="73">
        <f t="shared" si="22"/>
        <v>990</v>
      </c>
      <c r="K17" s="74">
        <v>12.0</v>
      </c>
      <c r="L17" s="75"/>
      <c r="M17" s="76" t="str">
        <f t="shared" si="5"/>
        <v>-</v>
      </c>
      <c r="N17" s="77" t="str">
        <f t="shared" si="6"/>
        <v>-</v>
      </c>
      <c r="O17" s="76" t="str">
        <f t="shared" si="7"/>
        <v>-</v>
      </c>
      <c r="P17" s="76" t="str">
        <f t="shared" si="8"/>
        <v>-</v>
      </c>
      <c r="Q17" s="78">
        <f t="shared" si="9"/>
        <v>0</v>
      </c>
      <c r="R17" s="79">
        <f t="shared" si="10"/>
        <v>0</v>
      </c>
      <c r="S17" s="80">
        <f t="shared" si="11"/>
        <v>0</v>
      </c>
      <c r="T17" s="133">
        <v>194.0</v>
      </c>
      <c r="U17" s="134">
        <f t="shared" ref="U17:U21" si="24">T17/E17</f>
        <v>0.1083798883</v>
      </c>
      <c r="V17" s="83">
        <v>0.45</v>
      </c>
      <c r="W17" s="84">
        <f>33*24*31/12/1000000</f>
        <v>0.002046</v>
      </c>
      <c r="X17" s="85" t="s">
        <v>142</v>
      </c>
      <c r="Y17" s="86">
        <v>45275.0</v>
      </c>
      <c r="Z17" s="123" t="s">
        <v>155</v>
      </c>
      <c r="AA17" s="88">
        <v>0.1</v>
      </c>
      <c r="AB17" s="89">
        <v>4.603312244573E12</v>
      </c>
      <c r="AC17" s="90" t="s">
        <v>161</v>
      </c>
      <c r="AD17" s="85" t="s">
        <v>92</v>
      </c>
      <c r="AE17" s="91" t="s">
        <v>162</v>
      </c>
      <c r="AF17" s="91" t="s">
        <v>163</v>
      </c>
      <c r="AG17" s="91" t="s">
        <v>164</v>
      </c>
      <c r="AH17" s="91" t="s">
        <v>165</v>
      </c>
      <c r="AI17" s="94" t="s">
        <v>166</v>
      </c>
      <c r="AJ17" s="91" t="s">
        <v>167</v>
      </c>
      <c r="AK17" s="91" t="s">
        <v>168</v>
      </c>
    </row>
    <row r="18" ht="54.0" customHeight="1">
      <c r="A18" s="124" t="s">
        <v>139</v>
      </c>
      <c r="B18" s="125" t="s">
        <v>169</v>
      </c>
      <c r="C18" s="126" t="s">
        <v>170</v>
      </c>
      <c r="D18" s="127"/>
      <c r="E18" s="128">
        <v>2990.0</v>
      </c>
      <c r="F18" s="128">
        <f t="shared" ref="F18:I18" si="23">($E18+10)*(F$2+0.05)</f>
        <v>2250</v>
      </c>
      <c r="G18" s="128">
        <f t="shared" si="23"/>
        <v>2100</v>
      </c>
      <c r="H18" s="128">
        <f t="shared" si="23"/>
        <v>1950</v>
      </c>
      <c r="I18" s="128">
        <f t="shared" si="23"/>
        <v>1800</v>
      </c>
      <c r="J18" s="129"/>
      <c r="K18" s="100">
        <v>10.0</v>
      </c>
      <c r="L18" s="75"/>
      <c r="M18" s="101" t="str">
        <f t="shared" si="5"/>
        <v>-</v>
      </c>
      <c r="N18" s="77" t="str">
        <f t="shared" si="6"/>
        <v>-</v>
      </c>
      <c r="O18" s="101" t="str">
        <f t="shared" si="7"/>
        <v>-</v>
      </c>
      <c r="P18" s="101" t="str">
        <f t="shared" si="8"/>
        <v>-</v>
      </c>
      <c r="Q18" s="102">
        <f t="shared" si="9"/>
        <v>0</v>
      </c>
      <c r="R18" s="103">
        <f t="shared" si="10"/>
        <v>0</v>
      </c>
      <c r="S18" s="104">
        <f t="shared" si="11"/>
        <v>0</v>
      </c>
      <c r="T18" s="105">
        <v>360.0</v>
      </c>
      <c r="U18" s="106">
        <f t="shared" si="24"/>
        <v>0.1204013378</v>
      </c>
      <c r="V18" s="107">
        <v>0.9</v>
      </c>
      <c r="W18" s="108">
        <f t="shared" ref="W18:W20" si="26">24*36*38/1000000/10</f>
        <v>0.0032832</v>
      </c>
      <c r="X18" s="109" t="s">
        <v>171</v>
      </c>
      <c r="Y18" s="110">
        <v>45769.0</v>
      </c>
      <c r="Z18" s="131" t="s">
        <v>45</v>
      </c>
      <c r="AA18" s="112">
        <v>0.1</v>
      </c>
      <c r="AB18" s="113">
        <v>4.603312563391E12</v>
      </c>
      <c r="AC18" s="114" t="s">
        <v>557</v>
      </c>
      <c r="AD18" s="109" t="s">
        <v>173</v>
      </c>
      <c r="AE18" s="117" t="s">
        <v>174</v>
      </c>
      <c r="AF18" s="117" t="s">
        <v>175</v>
      </c>
      <c r="AG18" s="117"/>
      <c r="AH18" s="117"/>
      <c r="AI18" s="118" t="s">
        <v>176</v>
      </c>
      <c r="AJ18" s="117" t="s">
        <v>177</v>
      </c>
      <c r="AK18" s="117" t="s">
        <v>178</v>
      </c>
    </row>
    <row r="19" ht="54.0" customHeight="1">
      <c r="A19" s="124" t="s">
        <v>139</v>
      </c>
      <c r="B19" s="125" t="s">
        <v>179</v>
      </c>
      <c r="C19" s="126" t="s">
        <v>180</v>
      </c>
      <c r="D19" s="127"/>
      <c r="E19" s="128">
        <v>2990.0</v>
      </c>
      <c r="F19" s="128">
        <f t="shared" ref="F19:J19" si="25">($E19+10)*(F$2+0.05)</f>
        <v>2250</v>
      </c>
      <c r="G19" s="128">
        <f t="shared" si="25"/>
        <v>2100</v>
      </c>
      <c r="H19" s="128">
        <f t="shared" si="25"/>
        <v>1950</v>
      </c>
      <c r="I19" s="128">
        <f t="shared" si="25"/>
        <v>1800</v>
      </c>
      <c r="J19" s="129">
        <f t="shared" si="25"/>
        <v>1800</v>
      </c>
      <c r="K19" s="74">
        <v>10.0</v>
      </c>
      <c r="L19" s="75">
        <v>1000.0</v>
      </c>
      <c r="M19" s="76">
        <f t="shared" si="5"/>
        <v>2990000</v>
      </c>
      <c r="N19" s="77">
        <f t="shared" si="6"/>
        <v>1800000</v>
      </c>
      <c r="O19" s="76">
        <f t="shared" si="7"/>
        <v>1190000</v>
      </c>
      <c r="P19" s="76">
        <f t="shared" si="8"/>
        <v>1800</v>
      </c>
      <c r="Q19" s="78">
        <f t="shared" si="9"/>
        <v>900</v>
      </c>
      <c r="R19" s="79">
        <f t="shared" si="10"/>
        <v>100</v>
      </c>
      <c r="S19" s="80">
        <f t="shared" si="11"/>
        <v>3.2832</v>
      </c>
      <c r="T19" s="81">
        <v>360.0</v>
      </c>
      <c r="U19" s="82">
        <f t="shared" si="24"/>
        <v>0.1204013378</v>
      </c>
      <c r="V19" s="83">
        <v>0.9</v>
      </c>
      <c r="W19" s="84">
        <f t="shared" si="26"/>
        <v>0.0032832</v>
      </c>
      <c r="X19" s="85" t="s">
        <v>171</v>
      </c>
      <c r="Y19" s="86">
        <v>44182.0</v>
      </c>
      <c r="Z19" s="123" t="s">
        <v>181</v>
      </c>
      <c r="AA19" s="88">
        <v>0.2</v>
      </c>
      <c r="AB19" s="89" t="s">
        <v>182</v>
      </c>
      <c r="AC19" s="90" t="s">
        <v>558</v>
      </c>
      <c r="AD19" s="85" t="s">
        <v>184</v>
      </c>
      <c r="AE19" s="91" t="s">
        <v>185</v>
      </c>
      <c r="AF19" s="91" t="s">
        <v>186</v>
      </c>
      <c r="AG19" s="91" t="s">
        <v>187</v>
      </c>
      <c r="AH19" s="91" t="s">
        <v>188</v>
      </c>
      <c r="AI19" s="94" t="s">
        <v>176</v>
      </c>
      <c r="AJ19" s="91" t="s">
        <v>177</v>
      </c>
      <c r="AK19" s="91" t="s">
        <v>178</v>
      </c>
    </row>
    <row r="20" ht="54.0" customHeight="1">
      <c r="A20" s="124" t="s">
        <v>139</v>
      </c>
      <c r="B20" s="125" t="s">
        <v>189</v>
      </c>
      <c r="C20" s="126" t="s">
        <v>190</v>
      </c>
      <c r="D20" s="127"/>
      <c r="E20" s="128">
        <v>2990.0</v>
      </c>
      <c r="F20" s="128">
        <f t="shared" ref="F20:J20" si="27">($E20+10)*(F$2+0.05)</f>
        <v>2250</v>
      </c>
      <c r="G20" s="128">
        <f t="shared" si="27"/>
        <v>2100</v>
      </c>
      <c r="H20" s="128">
        <f t="shared" si="27"/>
        <v>1950</v>
      </c>
      <c r="I20" s="128">
        <f t="shared" si="27"/>
        <v>1800</v>
      </c>
      <c r="J20" s="129">
        <f t="shared" si="27"/>
        <v>1800</v>
      </c>
      <c r="K20" s="100">
        <v>10.0</v>
      </c>
      <c r="L20" s="75"/>
      <c r="M20" s="101" t="str">
        <f t="shared" si="5"/>
        <v>-</v>
      </c>
      <c r="N20" s="77" t="str">
        <f t="shared" si="6"/>
        <v>-</v>
      </c>
      <c r="O20" s="101" t="str">
        <f t="shared" si="7"/>
        <v>-</v>
      </c>
      <c r="P20" s="101" t="str">
        <f t="shared" si="8"/>
        <v>-</v>
      </c>
      <c r="Q20" s="102">
        <f t="shared" si="9"/>
        <v>0</v>
      </c>
      <c r="R20" s="103">
        <f t="shared" si="10"/>
        <v>0</v>
      </c>
      <c r="S20" s="104">
        <f t="shared" si="11"/>
        <v>0</v>
      </c>
      <c r="T20" s="105">
        <v>360.0</v>
      </c>
      <c r="U20" s="106">
        <f t="shared" si="24"/>
        <v>0.1204013378</v>
      </c>
      <c r="V20" s="107">
        <v>0.9</v>
      </c>
      <c r="W20" s="108">
        <f t="shared" si="26"/>
        <v>0.0032832</v>
      </c>
      <c r="X20" s="109" t="s">
        <v>171</v>
      </c>
      <c r="Y20" s="110">
        <v>45580.0</v>
      </c>
      <c r="Z20" s="131" t="s">
        <v>181</v>
      </c>
      <c r="AA20" s="112">
        <v>0.2</v>
      </c>
      <c r="AB20" s="113">
        <v>4.603312563247E12</v>
      </c>
      <c r="AC20" s="114" t="s">
        <v>559</v>
      </c>
      <c r="AD20" s="109" t="s">
        <v>184</v>
      </c>
      <c r="AE20" s="117" t="s">
        <v>185</v>
      </c>
      <c r="AF20" s="117" t="s">
        <v>192</v>
      </c>
      <c r="AG20" s="117" t="s">
        <v>193</v>
      </c>
      <c r="AH20" s="117" t="s">
        <v>193</v>
      </c>
      <c r="AI20" s="118" t="s">
        <v>176</v>
      </c>
      <c r="AJ20" s="117" t="s">
        <v>177</v>
      </c>
      <c r="AK20" s="117" t="s">
        <v>178</v>
      </c>
    </row>
    <row r="21" ht="41.25" customHeight="1">
      <c r="A21" s="69"/>
      <c r="B21" s="70" t="s">
        <v>194</v>
      </c>
      <c r="C21" s="71" t="s">
        <v>195</v>
      </c>
      <c r="D21" s="135"/>
      <c r="E21" s="73">
        <v>490.0</v>
      </c>
      <c r="F21" s="73">
        <f t="shared" ref="F21:J21" si="28">($E21+10)*F$2</f>
        <v>350</v>
      </c>
      <c r="G21" s="73">
        <f t="shared" si="28"/>
        <v>325</v>
      </c>
      <c r="H21" s="73">
        <f t="shared" si="28"/>
        <v>300</v>
      </c>
      <c r="I21" s="73">
        <f t="shared" si="28"/>
        <v>275</v>
      </c>
      <c r="J21" s="73">
        <f t="shared" si="28"/>
        <v>275</v>
      </c>
      <c r="K21" s="74">
        <v>100.0</v>
      </c>
      <c r="L21" s="75"/>
      <c r="M21" s="76" t="str">
        <f t="shared" si="5"/>
        <v>-</v>
      </c>
      <c r="N21" s="77" t="str">
        <f t="shared" si="6"/>
        <v>-</v>
      </c>
      <c r="O21" s="76" t="str">
        <f t="shared" si="7"/>
        <v>-</v>
      </c>
      <c r="P21" s="76" t="str">
        <f t="shared" si="8"/>
        <v>-</v>
      </c>
      <c r="Q21" s="78">
        <f t="shared" si="9"/>
        <v>0</v>
      </c>
      <c r="R21" s="79">
        <f t="shared" si="10"/>
        <v>0</v>
      </c>
      <c r="S21" s="80">
        <f t="shared" si="11"/>
        <v>0</v>
      </c>
      <c r="T21" s="133">
        <v>360.0</v>
      </c>
      <c r="U21" s="134">
        <f t="shared" si="24"/>
        <v>0.7346938776</v>
      </c>
      <c r="V21" s="83">
        <v>0.1</v>
      </c>
      <c r="W21" s="84">
        <f>10*7*3/1000000/10</f>
        <v>0.000021</v>
      </c>
      <c r="X21" s="85" t="s">
        <v>196</v>
      </c>
      <c r="Y21" s="86">
        <v>45198.0</v>
      </c>
      <c r="Z21" s="123" t="s">
        <v>181</v>
      </c>
      <c r="AA21" s="88">
        <v>0.2</v>
      </c>
      <c r="AB21" s="89">
        <v>4.603312244504E12</v>
      </c>
      <c r="AC21" s="90" t="s">
        <v>197</v>
      </c>
      <c r="AD21" s="85" t="s">
        <v>184</v>
      </c>
      <c r="AE21" s="91" t="s">
        <v>198</v>
      </c>
      <c r="AF21" s="91" t="s">
        <v>199</v>
      </c>
      <c r="AG21" s="91"/>
      <c r="AH21" s="91"/>
      <c r="AI21" s="94"/>
      <c r="AJ21" s="91"/>
      <c r="AK21" s="91"/>
    </row>
    <row r="22" ht="54.0" customHeight="1">
      <c r="A22" s="124" t="s">
        <v>139</v>
      </c>
      <c r="B22" s="125" t="s">
        <v>200</v>
      </c>
      <c r="C22" s="136" t="s">
        <v>201</v>
      </c>
      <c r="D22" s="137"/>
      <c r="E22" s="128">
        <v>1490.0</v>
      </c>
      <c r="F22" s="128">
        <f t="shared" ref="F22:I22" si="29">($E22+10)*(F$2+0.05)</f>
        <v>1125</v>
      </c>
      <c r="G22" s="128">
        <f t="shared" si="29"/>
        <v>1050</v>
      </c>
      <c r="H22" s="128">
        <f t="shared" si="29"/>
        <v>975</v>
      </c>
      <c r="I22" s="128">
        <f t="shared" si="29"/>
        <v>900</v>
      </c>
      <c r="J22" s="138"/>
      <c r="K22" s="100">
        <v>32.0</v>
      </c>
      <c r="L22" s="75"/>
      <c r="M22" s="101" t="str">
        <f t="shared" si="5"/>
        <v>-</v>
      </c>
      <c r="N22" s="77" t="str">
        <f t="shared" si="6"/>
        <v>-</v>
      </c>
      <c r="O22" s="101" t="str">
        <f t="shared" si="7"/>
        <v>-</v>
      </c>
      <c r="P22" s="101" t="str">
        <f t="shared" si="8"/>
        <v>-</v>
      </c>
      <c r="Q22" s="102">
        <f t="shared" si="9"/>
        <v>0</v>
      </c>
      <c r="R22" s="103">
        <f t="shared" si="10"/>
        <v>0</v>
      </c>
      <c r="S22" s="104">
        <f t="shared" si="11"/>
        <v>0</v>
      </c>
      <c r="T22" s="139"/>
      <c r="U22" s="140"/>
      <c r="V22" s="107">
        <v>0.7</v>
      </c>
      <c r="W22" s="108">
        <f>17*11*5/1000000</f>
        <v>0.000935</v>
      </c>
      <c r="X22" s="109" t="s">
        <v>202</v>
      </c>
      <c r="Y22" s="110">
        <v>44910.0</v>
      </c>
      <c r="Z22" s="131" t="s">
        <v>181</v>
      </c>
      <c r="AA22" s="112">
        <v>0.2</v>
      </c>
      <c r="AB22" s="113">
        <v>4.60331224458E12</v>
      </c>
      <c r="AC22" s="114" t="s">
        <v>203</v>
      </c>
      <c r="AD22" s="109" t="s">
        <v>184</v>
      </c>
      <c r="AE22" s="117" t="s">
        <v>204</v>
      </c>
      <c r="AF22" s="117" t="s">
        <v>205</v>
      </c>
      <c r="AG22" s="117"/>
      <c r="AH22" s="117"/>
      <c r="AI22" s="118" t="s">
        <v>176</v>
      </c>
      <c r="AJ22" s="118" t="s">
        <v>177</v>
      </c>
      <c r="AK22" s="117" t="s">
        <v>206</v>
      </c>
    </row>
    <row r="23" ht="54.0" customHeight="1">
      <c r="A23" s="69"/>
      <c r="B23" s="70" t="s">
        <v>207</v>
      </c>
      <c r="C23" s="71" t="s">
        <v>208</v>
      </c>
      <c r="D23" s="135"/>
      <c r="E23" s="73">
        <v>4990.0</v>
      </c>
      <c r="F23" s="73">
        <f t="shared" ref="F23:J23" si="30">($E23+10)*F$2</f>
        <v>3500</v>
      </c>
      <c r="G23" s="73">
        <f t="shared" si="30"/>
        <v>3250</v>
      </c>
      <c r="H23" s="73">
        <f t="shared" si="30"/>
        <v>3000</v>
      </c>
      <c r="I23" s="73">
        <f t="shared" si="30"/>
        <v>2750</v>
      </c>
      <c r="J23" s="73">
        <f t="shared" si="30"/>
        <v>2750</v>
      </c>
      <c r="K23" s="74">
        <v>10.0</v>
      </c>
      <c r="L23" s="75"/>
      <c r="M23" s="76" t="str">
        <f t="shared" si="5"/>
        <v>-</v>
      </c>
      <c r="N23" s="77" t="str">
        <f t="shared" si="6"/>
        <v>-</v>
      </c>
      <c r="O23" s="76" t="str">
        <f t="shared" si="7"/>
        <v>-</v>
      </c>
      <c r="P23" s="76" t="str">
        <f t="shared" si="8"/>
        <v>-</v>
      </c>
      <c r="Q23" s="78">
        <f t="shared" si="9"/>
        <v>0</v>
      </c>
      <c r="R23" s="79">
        <f t="shared" si="10"/>
        <v>0</v>
      </c>
      <c r="S23" s="80">
        <f t="shared" si="11"/>
        <v>0</v>
      </c>
      <c r="T23" s="133">
        <v>360.0</v>
      </c>
      <c r="U23" s="134">
        <f>T23/E23</f>
        <v>0.07214428858</v>
      </c>
      <c r="V23" s="83">
        <v>0.9</v>
      </c>
      <c r="W23" s="84">
        <f>24*36*38/1000000/10</f>
        <v>0.0032832</v>
      </c>
      <c r="X23" s="85" t="s">
        <v>171</v>
      </c>
      <c r="Y23" s="86">
        <v>44910.0</v>
      </c>
      <c r="Z23" s="123" t="s">
        <v>181</v>
      </c>
      <c r="AA23" s="88">
        <v>0.2</v>
      </c>
      <c r="AB23" s="89">
        <v>4.603312244023E12</v>
      </c>
      <c r="AC23" s="90" t="s">
        <v>209</v>
      </c>
      <c r="AD23" s="85" t="s">
        <v>184</v>
      </c>
      <c r="AE23" s="91" t="s">
        <v>210</v>
      </c>
      <c r="AF23" s="91" t="s">
        <v>211</v>
      </c>
      <c r="AG23" s="91"/>
      <c r="AH23" s="91"/>
      <c r="AI23" s="94" t="s">
        <v>176</v>
      </c>
      <c r="AJ23" s="91" t="s">
        <v>177</v>
      </c>
      <c r="AK23" s="91"/>
    </row>
    <row r="24" ht="54.0" customHeight="1">
      <c r="A24" s="95"/>
      <c r="B24" s="96" t="s">
        <v>212</v>
      </c>
      <c r="C24" s="97" t="s">
        <v>213</v>
      </c>
      <c r="D24" s="141"/>
      <c r="E24" s="99">
        <v>1490.0</v>
      </c>
      <c r="F24" s="99">
        <f t="shared" ref="F24:J24" si="31">($E24+10)*F$2</f>
        <v>1050</v>
      </c>
      <c r="G24" s="99">
        <f t="shared" si="31"/>
        <v>975</v>
      </c>
      <c r="H24" s="99">
        <f t="shared" si="31"/>
        <v>900</v>
      </c>
      <c r="I24" s="99">
        <f t="shared" si="31"/>
        <v>825</v>
      </c>
      <c r="J24" s="99">
        <f t="shared" si="31"/>
        <v>825</v>
      </c>
      <c r="K24" s="100">
        <v>10.0</v>
      </c>
      <c r="L24" s="75"/>
      <c r="M24" s="101" t="str">
        <f t="shared" si="5"/>
        <v>-</v>
      </c>
      <c r="N24" s="77" t="str">
        <f t="shared" si="6"/>
        <v>-</v>
      </c>
      <c r="O24" s="101" t="str">
        <f t="shared" si="7"/>
        <v>-</v>
      </c>
      <c r="P24" s="101" t="str">
        <f t="shared" si="8"/>
        <v>-</v>
      </c>
      <c r="Q24" s="102">
        <f t="shared" si="9"/>
        <v>0</v>
      </c>
      <c r="R24" s="103">
        <f t="shared" si="10"/>
        <v>0</v>
      </c>
      <c r="S24" s="104">
        <f t="shared" si="11"/>
        <v>0</v>
      </c>
      <c r="T24" s="105"/>
      <c r="U24" s="106"/>
      <c r="V24" s="107">
        <v>0.45</v>
      </c>
      <c r="W24" s="108">
        <f>32*25*25/10/1000000</f>
        <v>0.002</v>
      </c>
      <c r="X24" s="109" t="s">
        <v>59</v>
      </c>
      <c r="Y24" s="110">
        <v>44550.0</v>
      </c>
      <c r="Z24" s="131" t="s">
        <v>181</v>
      </c>
      <c r="AA24" s="112">
        <v>0.2</v>
      </c>
      <c r="AB24" s="113">
        <v>4.603312055896E12</v>
      </c>
      <c r="AC24" s="114" t="s">
        <v>560</v>
      </c>
      <c r="AD24" s="109" t="s">
        <v>184</v>
      </c>
      <c r="AE24" s="117" t="s">
        <v>215</v>
      </c>
      <c r="AF24" s="117" t="s">
        <v>216</v>
      </c>
      <c r="AG24" s="117"/>
      <c r="AH24" s="117"/>
      <c r="AI24" s="118" t="s">
        <v>217</v>
      </c>
      <c r="AJ24" s="117" t="s">
        <v>218</v>
      </c>
      <c r="AK24" s="117" t="s">
        <v>219</v>
      </c>
    </row>
    <row r="25" ht="54.0" customHeight="1">
      <c r="A25" s="69"/>
      <c r="B25" s="70" t="s">
        <v>220</v>
      </c>
      <c r="C25" s="71" t="s">
        <v>221</v>
      </c>
      <c r="D25" s="132"/>
      <c r="E25" s="73">
        <v>4990.0</v>
      </c>
      <c r="F25" s="73">
        <f t="shared" ref="F25:J25" si="32">($E25+10)*F$2</f>
        <v>3500</v>
      </c>
      <c r="G25" s="73">
        <f t="shared" si="32"/>
        <v>3250</v>
      </c>
      <c r="H25" s="73">
        <f t="shared" si="32"/>
        <v>3000</v>
      </c>
      <c r="I25" s="73">
        <f t="shared" si="32"/>
        <v>2750</v>
      </c>
      <c r="J25" s="73">
        <f t="shared" si="32"/>
        <v>2750</v>
      </c>
      <c r="K25" s="74">
        <v>10.0</v>
      </c>
      <c r="L25" s="75"/>
      <c r="M25" s="76" t="str">
        <f t="shared" si="5"/>
        <v>-</v>
      </c>
      <c r="N25" s="77" t="str">
        <f t="shared" si="6"/>
        <v>-</v>
      </c>
      <c r="O25" s="76" t="str">
        <f t="shared" si="7"/>
        <v>-</v>
      </c>
      <c r="P25" s="76" t="str">
        <f t="shared" si="8"/>
        <v>-</v>
      </c>
      <c r="Q25" s="78">
        <f t="shared" si="9"/>
        <v>0</v>
      </c>
      <c r="R25" s="79">
        <f t="shared" si="10"/>
        <v>0</v>
      </c>
      <c r="S25" s="80">
        <f t="shared" si="11"/>
        <v>0</v>
      </c>
      <c r="T25" s="133">
        <v>360.0</v>
      </c>
      <c r="U25" s="134">
        <f>T25/E25</f>
        <v>0.07214428858</v>
      </c>
      <c r="V25" s="83">
        <v>0.9</v>
      </c>
      <c r="W25" s="84">
        <f>24*36*38/1000000/10</f>
        <v>0.0032832</v>
      </c>
      <c r="X25" s="85" t="s">
        <v>171</v>
      </c>
      <c r="Y25" s="86">
        <v>45275.0</v>
      </c>
      <c r="Z25" s="123" t="s">
        <v>155</v>
      </c>
      <c r="AA25" s="88">
        <v>0.1</v>
      </c>
      <c r="AB25" s="89">
        <v>4.603312244009E12</v>
      </c>
      <c r="AC25" s="90" t="s">
        <v>222</v>
      </c>
      <c r="AD25" s="85" t="s">
        <v>92</v>
      </c>
      <c r="AE25" s="91" t="s">
        <v>223</v>
      </c>
      <c r="AF25" s="91" t="s">
        <v>224</v>
      </c>
      <c r="AG25" s="91" t="s">
        <v>225</v>
      </c>
      <c r="AH25" s="91" t="s">
        <v>226</v>
      </c>
      <c r="AI25" s="94" t="s">
        <v>227</v>
      </c>
      <c r="AJ25" s="91" t="s">
        <v>228</v>
      </c>
      <c r="AK25" s="91" t="s">
        <v>229</v>
      </c>
    </row>
    <row r="26" ht="45.0" customHeight="1">
      <c r="A26" s="95"/>
      <c r="B26" s="96" t="s">
        <v>230</v>
      </c>
      <c r="C26" s="97" t="s">
        <v>231</v>
      </c>
      <c r="D26" s="130"/>
      <c r="E26" s="99">
        <v>990.0</v>
      </c>
      <c r="F26" s="99">
        <f t="shared" ref="F26:J26" si="33">($E26+10)*F$2</f>
        <v>700</v>
      </c>
      <c r="G26" s="99">
        <f t="shared" si="33"/>
        <v>650</v>
      </c>
      <c r="H26" s="99">
        <f t="shared" si="33"/>
        <v>600</v>
      </c>
      <c r="I26" s="99">
        <f t="shared" si="33"/>
        <v>550</v>
      </c>
      <c r="J26" s="99">
        <f t="shared" si="33"/>
        <v>550</v>
      </c>
      <c r="K26" s="100">
        <v>25.0</v>
      </c>
      <c r="L26" s="75"/>
      <c r="M26" s="101" t="str">
        <f t="shared" si="5"/>
        <v>-</v>
      </c>
      <c r="N26" s="77" t="str">
        <f t="shared" si="6"/>
        <v>-</v>
      </c>
      <c r="O26" s="101" t="str">
        <f t="shared" si="7"/>
        <v>-</v>
      </c>
      <c r="P26" s="101" t="str">
        <f t="shared" si="8"/>
        <v>-</v>
      </c>
      <c r="Q26" s="102">
        <f t="shared" si="9"/>
        <v>0</v>
      </c>
      <c r="R26" s="103">
        <f t="shared" si="10"/>
        <v>0</v>
      </c>
      <c r="S26" s="104">
        <f t="shared" si="11"/>
        <v>0</v>
      </c>
      <c r="T26" s="105"/>
      <c r="U26" s="106"/>
      <c r="V26" s="107">
        <v>0.33</v>
      </c>
      <c r="W26" s="108">
        <f>17*11*5/1000000</f>
        <v>0.000935</v>
      </c>
      <c r="X26" s="109" t="s">
        <v>202</v>
      </c>
      <c r="Y26" s="110">
        <v>44831.0</v>
      </c>
      <c r="Z26" s="131" t="s">
        <v>181</v>
      </c>
      <c r="AA26" s="112">
        <v>0.2</v>
      </c>
      <c r="AB26" s="113">
        <v>4.603312244139E12</v>
      </c>
      <c r="AC26" s="114" t="s">
        <v>561</v>
      </c>
      <c r="AD26" s="109" t="s">
        <v>184</v>
      </c>
      <c r="AE26" s="117" t="s">
        <v>233</v>
      </c>
      <c r="AF26" s="117" t="s">
        <v>234</v>
      </c>
      <c r="AG26" s="117"/>
      <c r="AH26" s="117"/>
      <c r="AI26" s="118"/>
      <c r="AJ26" s="142" t="s">
        <v>235</v>
      </c>
      <c r="AK26" s="143" t="s">
        <v>16</v>
      </c>
    </row>
    <row r="27" ht="45.0" customHeight="1">
      <c r="A27" s="144" t="s">
        <v>236</v>
      </c>
      <c r="B27" s="70" t="s">
        <v>237</v>
      </c>
      <c r="C27" s="71" t="s">
        <v>238</v>
      </c>
      <c r="D27" s="135"/>
      <c r="E27" s="145">
        <v>990.0</v>
      </c>
      <c r="F27" s="73">
        <f t="shared" ref="F27:J27" si="34">($E27+10)*F$2</f>
        <v>700</v>
      </c>
      <c r="G27" s="73">
        <f t="shared" si="34"/>
        <v>650</v>
      </c>
      <c r="H27" s="73">
        <f t="shared" si="34"/>
        <v>600</v>
      </c>
      <c r="I27" s="73">
        <f t="shared" si="34"/>
        <v>550</v>
      </c>
      <c r="J27" s="73">
        <f t="shared" si="34"/>
        <v>550</v>
      </c>
      <c r="K27" s="74">
        <v>20.0</v>
      </c>
      <c r="L27" s="75"/>
      <c r="M27" s="76" t="str">
        <f t="shared" si="5"/>
        <v>-</v>
      </c>
      <c r="N27" s="77" t="str">
        <f t="shared" si="6"/>
        <v>-</v>
      </c>
      <c r="O27" s="76" t="str">
        <f t="shared" si="7"/>
        <v>-</v>
      </c>
      <c r="P27" s="76" t="str">
        <f t="shared" si="8"/>
        <v>-</v>
      </c>
      <c r="Q27" s="78">
        <f t="shared" si="9"/>
        <v>0</v>
      </c>
      <c r="R27" s="79">
        <f t="shared" si="10"/>
        <v>0</v>
      </c>
      <c r="S27" s="80">
        <f t="shared" si="11"/>
        <v>0</v>
      </c>
      <c r="T27" s="133"/>
      <c r="U27" s="134"/>
      <c r="V27" s="83">
        <v>0.65</v>
      </c>
      <c r="W27" s="84">
        <f t="shared" ref="W27:W31" si="36">13*10*7/1000000</f>
        <v>0.00091</v>
      </c>
      <c r="X27" s="85" t="s">
        <v>239</v>
      </c>
      <c r="Y27" s="86">
        <v>45141.0</v>
      </c>
      <c r="Z27" s="123" t="s">
        <v>181</v>
      </c>
      <c r="AA27" s="88">
        <v>0.2</v>
      </c>
      <c r="AB27" s="89">
        <v>4.603312244146E12</v>
      </c>
      <c r="AC27" s="90" t="s">
        <v>562</v>
      </c>
      <c r="AD27" s="85" t="s">
        <v>184</v>
      </c>
      <c r="AE27" s="91" t="s">
        <v>241</v>
      </c>
      <c r="AF27" s="91" t="s">
        <v>242</v>
      </c>
      <c r="AG27" s="91"/>
      <c r="AH27" s="91"/>
      <c r="AI27" s="94"/>
      <c r="AJ27" s="146" t="s">
        <v>243</v>
      </c>
      <c r="AK27" s="147" t="s">
        <v>244</v>
      </c>
    </row>
    <row r="28" ht="43.5" customHeight="1">
      <c r="B28" s="96" t="s">
        <v>245</v>
      </c>
      <c r="C28" s="97" t="s">
        <v>246</v>
      </c>
      <c r="D28" s="130"/>
      <c r="E28" s="145">
        <v>990.0</v>
      </c>
      <c r="F28" s="99">
        <f t="shared" ref="F28:I28" si="35">($E28+10)*F$2</f>
        <v>700</v>
      </c>
      <c r="G28" s="99">
        <f t="shared" si="35"/>
        <v>650</v>
      </c>
      <c r="H28" s="99">
        <f t="shared" si="35"/>
        <v>600</v>
      </c>
      <c r="I28" s="99">
        <f t="shared" si="35"/>
        <v>550</v>
      </c>
      <c r="J28" s="99"/>
      <c r="K28" s="100">
        <v>20.0</v>
      </c>
      <c r="L28" s="75"/>
      <c r="M28" s="101" t="str">
        <f t="shared" si="5"/>
        <v>-</v>
      </c>
      <c r="N28" s="77" t="str">
        <f t="shared" si="6"/>
        <v>-</v>
      </c>
      <c r="O28" s="101" t="str">
        <f t="shared" si="7"/>
        <v>-</v>
      </c>
      <c r="P28" s="101" t="str">
        <f t="shared" si="8"/>
        <v>-</v>
      </c>
      <c r="Q28" s="102">
        <f t="shared" si="9"/>
        <v>0</v>
      </c>
      <c r="R28" s="103">
        <f t="shared" si="10"/>
        <v>0</v>
      </c>
      <c r="S28" s="104">
        <f t="shared" si="11"/>
        <v>0</v>
      </c>
      <c r="T28" s="139"/>
      <c r="U28" s="140"/>
      <c r="V28" s="107">
        <v>0.65</v>
      </c>
      <c r="W28" s="108">
        <f t="shared" si="36"/>
        <v>0.00091</v>
      </c>
      <c r="X28" s="109" t="s">
        <v>239</v>
      </c>
      <c r="Y28" s="110">
        <v>45762.0</v>
      </c>
      <c r="Z28" s="131" t="s">
        <v>45</v>
      </c>
      <c r="AA28" s="148">
        <v>0.1</v>
      </c>
      <c r="AB28" s="113">
        <v>4.603312563407E12</v>
      </c>
      <c r="AC28" s="114" t="s">
        <v>563</v>
      </c>
      <c r="AD28" s="109" t="s">
        <v>173</v>
      </c>
      <c r="AE28" s="117" t="s">
        <v>241</v>
      </c>
      <c r="AF28" s="117" t="s">
        <v>248</v>
      </c>
      <c r="AG28" s="117"/>
      <c r="AH28" s="117"/>
      <c r="AI28" s="118"/>
      <c r="AJ28" s="146" t="s">
        <v>243</v>
      </c>
      <c r="AK28" s="147" t="s">
        <v>244</v>
      </c>
    </row>
    <row r="29" ht="45.0" customHeight="1">
      <c r="B29" s="70" t="s">
        <v>249</v>
      </c>
      <c r="C29" s="71" t="s">
        <v>250</v>
      </c>
      <c r="D29" s="132"/>
      <c r="E29" s="145">
        <v>990.0</v>
      </c>
      <c r="F29" s="73">
        <f t="shared" ref="F29:J29" si="37">($E29+10)*F$2</f>
        <v>700</v>
      </c>
      <c r="G29" s="73">
        <f t="shared" si="37"/>
        <v>650</v>
      </c>
      <c r="H29" s="73">
        <f t="shared" si="37"/>
        <v>600</v>
      </c>
      <c r="I29" s="73">
        <f t="shared" si="37"/>
        <v>550</v>
      </c>
      <c r="J29" s="73">
        <f t="shared" si="37"/>
        <v>550</v>
      </c>
      <c r="K29" s="74">
        <v>20.0</v>
      </c>
      <c r="L29" s="75"/>
      <c r="M29" s="76" t="str">
        <f t="shared" si="5"/>
        <v>-</v>
      </c>
      <c r="N29" s="77" t="str">
        <f t="shared" si="6"/>
        <v>-</v>
      </c>
      <c r="O29" s="76" t="str">
        <f t="shared" si="7"/>
        <v>-</v>
      </c>
      <c r="P29" s="76" t="str">
        <f t="shared" si="8"/>
        <v>-</v>
      </c>
      <c r="Q29" s="78">
        <f t="shared" si="9"/>
        <v>0</v>
      </c>
      <c r="R29" s="79">
        <f t="shared" si="10"/>
        <v>0</v>
      </c>
      <c r="S29" s="80">
        <f t="shared" si="11"/>
        <v>0</v>
      </c>
      <c r="T29" s="133"/>
      <c r="U29" s="134"/>
      <c r="V29" s="83">
        <v>0.65</v>
      </c>
      <c r="W29" s="84">
        <f t="shared" si="36"/>
        <v>0.00091</v>
      </c>
      <c r="X29" s="85" t="s">
        <v>239</v>
      </c>
      <c r="Y29" s="86">
        <v>44831.0</v>
      </c>
      <c r="Z29" s="123" t="s">
        <v>181</v>
      </c>
      <c r="AA29" s="88">
        <v>0.2</v>
      </c>
      <c r="AB29" s="89">
        <v>4.603312244269E12</v>
      </c>
      <c r="AC29" s="90" t="s">
        <v>564</v>
      </c>
      <c r="AD29" s="85" t="s">
        <v>184</v>
      </c>
      <c r="AE29" s="91" t="s">
        <v>241</v>
      </c>
      <c r="AF29" s="91" t="s">
        <v>242</v>
      </c>
      <c r="AG29" s="91"/>
      <c r="AH29" s="91"/>
      <c r="AI29" s="94"/>
      <c r="AJ29" s="146" t="s">
        <v>243</v>
      </c>
      <c r="AK29" s="147" t="s">
        <v>244</v>
      </c>
    </row>
    <row r="30" ht="45.0" customHeight="1">
      <c r="B30" s="96" t="s">
        <v>252</v>
      </c>
      <c r="C30" s="97" t="s">
        <v>253</v>
      </c>
      <c r="D30" s="130"/>
      <c r="E30" s="145">
        <v>990.0</v>
      </c>
      <c r="F30" s="99">
        <f t="shared" ref="F30:J30" si="38">($E30+10)*F$2</f>
        <v>700</v>
      </c>
      <c r="G30" s="99">
        <f t="shared" si="38"/>
        <v>650</v>
      </c>
      <c r="H30" s="99">
        <f t="shared" si="38"/>
        <v>600</v>
      </c>
      <c r="I30" s="99">
        <f t="shared" si="38"/>
        <v>550</v>
      </c>
      <c r="J30" s="99">
        <f t="shared" si="38"/>
        <v>550</v>
      </c>
      <c r="K30" s="100">
        <v>20.0</v>
      </c>
      <c r="L30" s="75"/>
      <c r="M30" s="101" t="str">
        <f t="shared" si="5"/>
        <v>-</v>
      </c>
      <c r="N30" s="77" t="str">
        <f t="shared" si="6"/>
        <v>-</v>
      </c>
      <c r="O30" s="101" t="str">
        <f t="shared" si="7"/>
        <v>-</v>
      </c>
      <c r="P30" s="101" t="str">
        <f t="shared" si="8"/>
        <v>-</v>
      </c>
      <c r="Q30" s="102">
        <f t="shared" si="9"/>
        <v>0</v>
      </c>
      <c r="R30" s="103">
        <f t="shared" si="10"/>
        <v>0</v>
      </c>
      <c r="S30" s="104">
        <f t="shared" si="11"/>
        <v>0</v>
      </c>
      <c r="T30" s="139"/>
      <c r="U30" s="140"/>
      <c r="V30" s="107">
        <v>0.65</v>
      </c>
      <c r="W30" s="108">
        <f t="shared" si="36"/>
        <v>0.00091</v>
      </c>
      <c r="X30" s="109" t="s">
        <v>239</v>
      </c>
      <c r="Y30" s="110">
        <v>45015.0</v>
      </c>
      <c r="Z30" s="131" t="s">
        <v>181</v>
      </c>
      <c r="AA30" s="112">
        <v>0.2</v>
      </c>
      <c r="AB30" s="113">
        <v>4.603312244368E12</v>
      </c>
      <c r="AC30" s="114" t="s">
        <v>565</v>
      </c>
      <c r="AD30" s="109" t="s">
        <v>184</v>
      </c>
      <c r="AE30" s="117" t="s">
        <v>241</v>
      </c>
      <c r="AF30" s="117" t="s">
        <v>242</v>
      </c>
      <c r="AG30" s="117"/>
      <c r="AH30" s="117"/>
      <c r="AI30" s="118"/>
      <c r="AJ30" s="146" t="s">
        <v>243</v>
      </c>
      <c r="AK30" s="147" t="s">
        <v>244</v>
      </c>
    </row>
    <row r="31" ht="45.0" customHeight="1">
      <c r="B31" s="70" t="s">
        <v>255</v>
      </c>
      <c r="C31" s="71" t="s">
        <v>256</v>
      </c>
      <c r="D31" s="135"/>
      <c r="E31" s="145">
        <v>990.0</v>
      </c>
      <c r="F31" s="73">
        <f t="shared" ref="F31:J31" si="39">($E31+10)*F$2</f>
        <v>700</v>
      </c>
      <c r="G31" s="73">
        <f t="shared" si="39"/>
        <v>650</v>
      </c>
      <c r="H31" s="73">
        <f t="shared" si="39"/>
        <v>600</v>
      </c>
      <c r="I31" s="73">
        <f t="shared" si="39"/>
        <v>550</v>
      </c>
      <c r="J31" s="73">
        <f t="shared" si="39"/>
        <v>550</v>
      </c>
      <c r="K31" s="74">
        <v>20.0</v>
      </c>
      <c r="L31" s="75"/>
      <c r="M31" s="76" t="str">
        <f t="shared" si="5"/>
        <v>-</v>
      </c>
      <c r="N31" s="77" t="str">
        <f t="shared" si="6"/>
        <v>-</v>
      </c>
      <c r="O31" s="76" t="str">
        <f t="shared" si="7"/>
        <v>-</v>
      </c>
      <c r="P31" s="76" t="str">
        <f t="shared" si="8"/>
        <v>-</v>
      </c>
      <c r="Q31" s="78">
        <f t="shared" si="9"/>
        <v>0</v>
      </c>
      <c r="R31" s="79">
        <f t="shared" si="10"/>
        <v>0</v>
      </c>
      <c r="S31" s="80">
        <f t="shared" si="11"/>
        <v>0</v>
      </c>
      <c r="T31" s="133"/>
      <c r="U31" s="134"/>
      <c r="V31" s="83">
        <v>0.65</v>
      </c>
      <c r="W31" s="84">
        <f t="shared" si="36"/>
        <v>0.00091</v>
      </c>
      <c r="X31" s="85" t="s">
        <v>239</v>
      </c>
      <c r="Y31" s="86">
        <v>45047.0</v>
      </c>
      <c r="Z31" s="123" t="s">
        <v>181</v>
      </c>
      <c r="AA31" s="88">
        <v>0.2</v>
      </c>
      <c r="AB31" s="89">
        <v>4.603312244375E12</v>
      </c>
      <c r="AC31" s="90" t="s">
        <v>566</v>
      </c>
      <c r="AD31" s="85" t="s">
        <v>184</v>
      </c>
      <c r="AE31" s="91" t="s">
        <v>241</v>
      </c>
      <c r="AF31" s="91" t="s">
        <v>242</v>
      </c>
      <c r="AG31" s="91"/>
      <c r="AH31" s="91"/>
      <c r="AI31" s="94"/>
      <c r="AJ31" s="146" t="s">
        <v>243</v>
      </c>
      <c r="AK31" s="147" t="s">
        <v>244</v>
      </c>
    </row>
    <row r="32" ht="57.0" customHeight="1">
      <c r="A32" s="95"/>
      <c r="B32" s="96" t="s">
        <v>258</v>
      </c>
      <c r="C32" s="97" t="s">
        <v>259</v>
      </c>
      <c r="D32" s="130"/>
      <c r="E32" s="99">
        <v>1490.0</v>
      </c>
      <c r="F32" s="99">
        <f t="shared" ref="F32:J32" si="40">($E32+10)*F$2</f>
        <v>1050</v>
      </c>
      <c r="G32" s="99">
        <f t="shared" si="40"/>
        <v>975</v>
      </c>
      <c r="H32" s="99">
        <f t="shared" si="40"/>
        <v>900</v>
      </c>
      <c r="I32" s="99">
        <f t="shared" si="40"/>
        <v>825</v>
      </c>
      <c r="J32" s="99">
        <f t="shared" si="40"/>
        <v>825</v>
      </c>
      <c r="K32" s="100">
        <v>12.0</v>
      </c>
      <c r="L32" s="75"/>
      <c r="M32" s="101" t="str">
        <f t="shared" si="5"/>
        <v>-</v>
      </c>
      <c r="N32" s="77" t="str">
        <f t="shared" si="6"/>
        <v>-</v>
      </c>
      <c r="O32" s="101" t="str">
        <f t="shared" si="7"/>
        <v>-</v>
      </c>
      <c r="P32" s="101" t="str">
        <f t="shared" si="8"/>
        <v>-</v>
      </c>
      <c r="Q32" s="102">
        <f t="shared" si="9"/>
        <v>0</v>
      </c>
      <c r="R32" s="103">
        <f t="shared" si="10"/>
        <v>0</v>
      </c>
      <c r="S32" s="104">
        <f t="shared" si="11"/>
        <v>0</v>
      </c>
      <c r="T32" s="139"/>
      <c r="U32" s="140"/>
      <c r="V32" s="107">
        <v>0.7</v>
      </c>
      <c r="W32" s="108">
        <f t="shared" ref="W32:W33" si="42">23*23*5/1000000</f>
        <v>0.002645</v>
      </c>
      <c r="X32" s="109" t="s">
        <v>71</v>
      </c>
      <c r="Y32" s="110">
        <v>44922.0</v>
      </c>
      <c r="Z32" s="131" t="s">
        <v>155</v>
      </c>
      <c r="AA32" s="112">
        <v>0.1</v>
      </c>
      <c r="AB32" s="113">
        <v>4.603312244153E12</v>
      </c>
      <c r="AC32" s="114" t="s">
        <v>567</v>
      </c>
      <c r="AD32" s="109" t="s">
        <v>62</v>
      </c>
      <c r="AE32" s="117" t="s">
        <v>261</v>
      </c>
      <c r="AF32" s="117" t="s">
        <v>262</v>
      </c>
      <c r="AG32" s="117" t="s">
        <v>263</v>
      </c>
      <c r="AH32" s="117" t="s">
        <v>264</v>
      </c>
      <c r="AI32" s="118" t="s">
        <v>265</v>
      </c>
      <c r="AJ32" s="117" t="s">
        <v>266</v>
      </c>
      <c r="AK32" s="117" t="s">
        <v>267</v>
      </c>
    </row>
    <row r="33" ht="57.0" customHeight="1">
      <c r="A33" s="69"/>
      <c r="B33" s="70" t="s">
        <v>268</v>
      </c>
      <c r="C33" s="71" t="s">
        <v>269</v>
      </c>
      <c r="D33" s="135"/>
      <c r="E33" s="73">
        <v>1490.0</v>
      </c>
      <c r="F33" s="73">
        <f t="shared" ref="F33:J33" si="41">($E33+10)*F$2</f>
        <v>1050</v>
      </c>
      <c r="G33" s="73">
        <f t="shared" si="41"/>
        <v>975</v>
      </c>
      <c r="H33" s="73">
        <f t="shared" si="41"/>
        <v>900</v>
      </c>
      <c r="I33" s="73">
        <f t="shared" si="41"/>
        <v>825</v>
      </c>
      <c r="J33" s="73">
        <f t="shared" si="41"/>
        <v>825</v>
      </c>
      <c r="K33" s="74">
        <v>12.0</v>
      </c>
      <c r="L33" s="75"/>
      <c r="M33" s="76" t="str">
        <f t="shared" si="5"/>
        <v>-</v>
      </c>
      <c r="N33" s="77" t="str">
        <f t="shared" si="6"/>
        <v>-</v>
      </c>
      <c r="O33" s="76" t="str">
        <f t="shared" si="7"/>
        <v>-</v>
      </c>
      <c r="P33" s="76" t="str">
        <f t="shared" si="8"/>
        <v>-</v>
      </c>
      <c r="Q33" s="78">
        <f t="shared" si="9"/>
        <v>0</v>
      </c>
      <c r="R33" s="79">
        <f t="shared" si="10"/>
        <v>0</v>
      </c>
      <c r="S33" s="80">
        <f t="shared" si="11"/>
        <v>0</v>
      </c>
      <c r="T33" s="133"/>
      <c r="U33" s="134"/>
      <c r="V33" s="83">
        <v>0.6</v>
      </c>
      <c r="W33" s="84">
        <f t="shared" si="42"/>
        <v>0.002645</v>
      </c>
      <c r="X33" s="85" t="s">
        <v>71</v>
      </c>
      <c r="Y33" s="86">
        <v>45047.0</v>
      </c>
      <c r="Z33" s="123" t="s">
        <v>155</v>
      </c>
      <c r="AA33" s="88">
        <v>0.1</v>
      </c>
      <c r="AB33" s="89">
        <v>4.673745495002E12</v>
      </c>
      <c r="AC33" s="90" t="s">
        <v>568</v>
      </c>
      <c r="AD33" s="85" t="s">
        <v>62</v>
      </c>
      <c r="AE33" s="91" t="s">
        <v>271</v>
      </c>
      <c r="AF33" s="91" t="s">
        <v>272</v>
      </c>
      <c r="AG33" s="91"/>
      <c r="AH33" s="91"/>
      <c r="AI33" s="94" t="s">
        <v>273</v>
      </c>
      <c r="AJ33" s="94" t="s">
        <v>274</v>
      </c>
      <c r="AK33" s="91" t="s">
        <v>275</v>
      </c>
    </row>
    <row r="34" ht="25.5" customHeight="1">
      <c r="A34" s="149" t="s">
        <v>276</v>
      </c>
      <c r="B34" s="150"/>
      <c r="C34" s="151"/>
      <c r="D34" s="151"/>
      <c r="E34" s="151"/>
      <c r="J34" s="152"/>
      <c r="K34" s="153"/>
      <c r="L34" s="154"/>
      <c r="M34" s="155"/>
      <c r="N34" s="155"/>
      <c r="O34" s="155"/>
      <c r="P34" s="154"/>
      <c r="Q34" s="155"/>
      <c r="R34" s="156"/>
      <c r="S34" s="157"/>
      <c r="T34" s="158"/>
      <c r="U34" s="159"/>
      <c r="V34" s="160"/>
      <c r="W34" s="161"/>
      <c r="X34" s="155"/>
      <c r="Y34" s="162"/>
      <c r="Z34" s="163"/>
      <c r="AA34" s="164"/>
      <c r="AB34" s="155"/>
      <c r="AC34" s="165"/>
      <c r="AD34" s="155"/>
      <c r="AE34" s="166"/>
      <c r="AF34" s="167"/>
      <c r="AG34" s="167"/>
      <c r="AH34" s="168"/>
      <c r="AI34" s="169"/>
      <c r="AJ34" s="168"/>
      <c r="AK34" s="168"/>
    </row>
    <row r="35" ht="36.0" customHeight="1">
      <c r="A35" s="170" t="s">
        <v>277</v>
      </c>
      <c r="B35" s="70" t="s">
        <v>278</v>
      </c>
      <c r="C35" s="71" t="s">
        <v>279</v>
      </c>
      <c r="D35" s="171"/>
      <c r="E35" s="129">
        <v>2390.0</v>
      </c>
      <c r="F35" s="172" t="s">
        <v>280</v>
      </c>
      <c r="J35" s="129">
        <f>($E35+10)*(J$2+0.05)</f>
        <v>1440</v>
      </c>
      <c r="K35" s="74">
        <v>96.0</v>
      </c>
      <c r="L35" s="75" t="s">
        <v>16</v>
      </c>
      <c r="M35" s="173" t="s">
        <v>16</v>
      </c>
      <c r="N35" s="10" t="s">
        <v>16</v>
      </c>
      <c r="O35" s="173" t="s">
        <v>16</v>
      </c>
      <c r="P35" s="173" t="s">
        <v>16</v>
      </c>
      <c r="Q35" s="174" t="s">
        <v>16</v>
      </c>
      <c r="R35" s="175" t="s">
        <v>16</v>
      </c>
      <c r="S35" s="176" t="s">
        <v>16</v>
      </c>
      <c r="T35" s="133"/>
      <c r="U35" s="134"/>
      <c r="V35" s="83">
        <v>0.3</v>
      </c>
      <c r="W35" s="84">
        <f t="shared" ref="W35:W38" si="44">11*8*6/1000000</f>
        <v>0.000528</v>
      </c>
      <c r="X35" s="85" t="s">
        <v>281</v>
      </c>
      <c r="Y35" s="86">
        <v>44849.0</v>
      </c>
      <c r="Z35" s="123" t="s">
        <v>181</v>
      </c>
      <c r="AA35" s="88">
        <v>0.2</v>
      </c>
      <c r="AB35" s="89">
        <v>4.673739693018E12</v>
      </c>
      <c r="AC35" s="90" t="s">
        <v>282</v>
      </c>
      <c r="AD35" s="85" t="s">
        <v>184</v>
      </c>
      <c r="AE35" s="91" t="s">
        <v>283</v>
      </c>
      <c r="AF35" s="91" t="s">
        <v>284</v>
      </c>
      <c r="AG35" s="91"/>
      <c r="AH35" s="91"/>
      <c r="AI35" s="91"/>
      <c r="AJ35" s="91" t="s">
        <v>285</v>
      </c>
      <c r="AK35" s="91"/>
    </row>
    <row r="36" ht="36.0" customHeight="1">
      <c r="A36" s="170" t="s">
        <v>277</v>
      </c>
      <c r="B36" s="96" t="s">
        <v>286</v>
      </c>
      <c r="C36" s="97" t="s">
        <v>287</v>
      </c>
      <c r="D36" s="177"/>
      <c r="E36" s="129">
        <v>2390.0</v>
      </c>
      <c r="F36" s="129">
        <f t="shared" ref="F36:J36" si="43">($E36+10)*(F$2+0.05)</f>
        <v>1800</v>
      </c>
      <c r="G36" s="129">
        <f t="shared" si="43"/>
        <v>1680</v>
      </c>
      <c r="H36" s="129">
        <f t="shared" si="43"/>
        <v>1560</v>
      </c>
      <c r="I36" s="129">
        <f t="shared" si="43"/>
        <v>1440</v>
      </c>
      <c r="J36" s="129">
        <f t="shared" si="43"/>
        <v>1440</v>
      </c>
      <c r="K36" s="100">
        <v>96.0</v>
      </c>
      <c r="L36" s="75"/>
      <c r="M36" s="101" t="str">
        <f t="shared" ref="M36:M38" si="46">if(L36&gt;0,L36*(E36),"-")</f>
        <v>-</v>
      </c>
      <c r="N36" s="77" t="str">
        <f t="shared" ref="N36:N38" si="47">if(L36&gt;0,$L36*P36,"-")</f>
        <v>-</v>
      </c>
      <c r="O36" s="101" t="str">
        <f t="shared" ref="O36:O38" si="48">if(L36&gt;0,M36-N36,"-")</f>
        <v>-</v>
      </c>
      <c r="P36" s="101" t="str">
        <f t="shared" ref="P36:P38" si="49">if(L36&gt;0,if($M$5&gt;$I$5,$I36,if($M$5&gt;$H$5,$H36,if($M$5&gt;$G$5,$G36,if($M$5&gt;$F$5,$F36,$E36)))),"-")</f>
        <v>-</v>
      </c>
      <c r="Q36" s="102">
        <f t="shared" ref="Q36:Q38" si="50">L36*V36</f>
        <v>0</v>
      </c>
      <c r="R36" s="103">
        <f t="shared" ref="R36:R38" si="51">CEILING(L36/K36,1)</f>
        <v>0</v>
      </c>
      <c r="S36" s="104">
        <f t="shared" ref="S36:S38" si="52">L36*W36</f>
        <v>0</v>
      </c>
      <c r="T36" s="139"/>
      <c r="U36" s="140"/>
      <c r="V36" s="107">
        <v>0.3</v>
      </c>
      <c r="W36" s="108">
        <f t="shared" si="44"/>
        <v>0.000528</v>
      </c>
      <c r="X36" s="109" t="s">
        <v>281</v>
      </c>
      <c r="Y36" s="110">
        <v>44849.0</v>
      </c>
      <c r="Z36" s="131" t="s">
        <v>181</v>
      </c>
      <c r="AA36" s="112">
        <v>0.2</v>
      </c>
      <c r="AB36" s="113">
        <v>4.673739693001E12</v>
      </c>
      <c r="AC36" s="114" t="s">
        <v>282</v>
      </c>
      <c r="AD36" s="109" t="s">
        <v>184</v>
      </c>
      <c r="AE36" s="117" t="s">
        <v>283</v>
      </c>
      <c r="AF36" s="117" t="s">
        <v>288</v>
      </c>
      <c r="AG36" s="117"/>
      <c r="AH36" s="117"/>
      <c r="AI36" s="118"/>
      <c r="AJ36" s="117" t="s">
        <v>285</v>
      </c>
      <c r="AK36" s="117"/>
    </row>
    <row r="37" ht="36.0" customHeight="1">
      <c r="A37" s="170" t="s">
        <v>277</v>
      </c>
      <c r="B37" s="70" t="s">
        <v>289</v>
      </c>
      <c r="C37" s="71" t="s">
        <v>290</v>
      </c>
      <c r="D37" s="132"/>
      <c r="E37" s="129">
        <v>2390.0</v>
      </c>
      <c r="F37" s="129">
        <f t="shared" ref="F37:J37" si="45">($E37+10)*(F$2+0.05)</f>
        <v>1800</v>
      </c>
      <c r="G37" s="129">
        <f t="shared" si="45"/>
        <v>1680</v>
      </c>
      <c r="H37" s="129">
        <f t="shared" si="45"/>
        <v>1560</v>
      </c>
      <c r="I37" s="129">
        <f t="shared" si="45"/>
        <v>1440</v>
      </c>
      <c r="J37" s="129">
        <f t="shared" si="45"/>
        <v>1440</v>
      </c>
      <c r="K37" s="74">
        <v>96.0</v>
      </c>
      <c r="L37" s="75"/>
      <c r="M37" s="76" t="str">
        <f t="shared" si="46"/>
        <v>-</v>
      </c>
      <c r="N37" s="77" t="str">
        <f t="shared" si="47"/>
        <v>-</v>
      </c>
      <c r="O37" s="76" t="str">
        <f t="shared" si="48"/>
        <v>-</v>
      </c>
      <c r="P37" s="76" t="str">
        <f t="shared" si="49"/>
        <v>-</v>
      </c>
      <c r="Q37" s="78">
        <f t="shared" si="50"/>
        <v>0</v>
      </c>
      <c r="R37" s="79">
        <f t="shared" si="51"/>
        <v>0</v>
      </c>
      <c r="S37" s="80">
        <f t="shared" si="52"/>
        <v>0</v>
      </c>
      <c r="T37" s="133"/>
      <c r="U37" s="134"/>
      <c r="V37" s="83">
        <v>0.3</v>
      </c>
      <c r="W37" s="84">
        <f t="shared" si="44"/>
        <v>0.000528</v>
      </c>
      <c r="X37" s="85" t="s">
        <v>281</v>
      </c>
      <c r="Y37" s="86">
        <v>45366.0</v>
      </c>
      <c r="Z37" s="123" t="s">
        <v>181</v>
      </c>
      <c r="AA37" s="88">
        <v>0.2</v>
      </c>
      <c r="AB37" s="89">
        <v>4.673739693063E12</v>
      </c>
      <c r="AC37" s="90" t="s">
        <v>282</v>
      </c>
      <c r="AD37" s="85" t="s">
        <v>184</v>
      </c>
      <c r="AE37" s="91" t="s">
        <v>283</v>
      </c>
      <c r="AF37" s="91" t="s">
        <v>291</v>
      </c>
      <c r="AG37" s="91"/>
      <c r="AH37" s="91"/>
      <c r="AI37" s="94"/>
      <c r="AJ37" s="91" t="s">
        <v>285</v>
      </c>
      <c r="AK37" s="91"/>
    </row>
    <row r="38" ht="36.0" customHeight="1">
      <c r="A38" s="170" t="s">
        <v>277</v>
      </c>
      <c r="B38" s="96" t="s">
        <v>292</v>
      </c>
      <c r="C38" s="97" t="s">
        <v>293</v>
      </c>
      <c r="D38" s="177"/>
      <c r="E38" s="129">
        <v>2390.0</v>
      </c>
      <c r="F38" s="129">
        <f t="shared" ref="F38:J38" si="53">($E38+10)*(F$2+0.05)</f>
        <v>1800</v>
      </c>
      <c r="G38" s="129">
        <f t="shared" si="53"/>
        <v>1680</v>
      </c>
      <c r="H38" s="129">
        <f t="shared" si="53"/>
        <v>1560</v>
      </c>
      <c r="I38" s="129">
        <f t="shared" si="53"/>
        <v>1440</v>
      </c>
      <c r="J38" s="129">
        <f t="shared" si="53"/>
        <v>1440</v>
      </c>
      <c r="K38" s="100">
        <v>96.0</v>
      </c>
      <c r="L38" s="75"/>
      <c r="M38" s="101" t="str">
        <f t="shared" si="46"/>
        <v>-</v>
      </c>
      <c r="N38" s="77" t="str">
        <f t="shared" si="47"/>
        <v>-</v>
      </c>
      <c r="O38" s="101" t="str">
        <f t="shared" si="48"/>
        <v>-</v>
      </c>
      <c r="P38" s="101" t="str">
        <f t="shared" si="49"/>
        <v>-</v>
      </c>
      <c r="Q38" s="102">
        <f t="shared" si="50"/>
        <v>0</v>
      </c>
      <c r="R38" s="103">
        <f t="shared" si="51"/>
        <v>0</v>
      </c>
      <c r="S38" s="104">
        <f t="shared" si="52"/>
        <v>0</v>
      </c>
      <c r="T38" s="139"/>
      <c r="U38" s="140"/>
      <c r="V38" s="107">
        <v>0.3</v>
      </c>
      <c r="W38" s="108">
        <f t="shared" si="44"/>
        <v>0.000528</v>
      </c>
      <c r="X38" s="109" t="s">
        <v>281</v>
      </c>
      <c r="Y38" s="110">
        <v>45366.0</v>
      </c>
      <c r="Z38" s="131" t="s">
        <v>181</v>
      </c>
      <c r="AA38" s="112">
        <v>0.2</v>
      </c>
      <c r="AB38" s="113">
        <v>4.673739693063E12</v>
      </c>
      <c r="AC38" s="114" t="s">
        <v>282</v>
      </c>
      <c r="AD38" s="109" t="s">
        <v>184</v>
      </c>
      <c r="AE38" s="117" t="s">
        <v>283</v>
      </c>
      <c r="AF38" s="117" t="s">
        <v>294</v>
      </c>
      <c r="AG38" s="117"/>
      <c r="AH38" s="117"/>
      <c r="AI38" s="118"/>
      <c r="AJ38" s="117" t="s">
        <v>285</v>
      </c>
      <c r="AK38" s="117"/>
    </row>
    <row r="39" ht="25.5" customHeight="1">
      <c r="A39" s="178"/>
      <c r="B39" s="150" t="s">
        <v>295</v>
      </c>
      <c r="C39" s="179"/>
      <c r="D39" s="180"/>
      <c r="E39" s="152"/>
      <c r="F39" s="152"/>
      <c r="G39" s="152"/>
      <c r="H39" s="152"/>
      <c r="I39" s="152"/>
      <c r="J39" s="152"/>
      <c r="K39" s="153"/>
      <c r="L39" s="153"/>
      <c r="M39" s="155"/>
      <c r="N39" s="155"/>
      <c r="O39" s="155"/>
      <c r="P39" s="154"/>
      <c r="Q39" s="155"/>
      <c r="R39" s="156"/>
      <c r="S39" s="157"/>
      <c r="T39" s="158"/>
      <c r="U39" s="159"/>
      <c r="V39" s="160"/>
      <c r="W39" s="161"/>
      <c r="X39" s="155"/>
      <c r="Y39" s="162"/>
      <c r="Z39" s="163"/>
      <c r="AA39" s="164"/>
      <c r="AB39" s="155"/>
      <c r="AC39" s="165"/>
      <c r="AD39" s="155"/>
      <c r="AE39" s="166"/>
      <c r="AF39" s="167"/>
      <c r="AG39" s="167"/>
      <c r="AH39" s="168"/>
      <c r="AI39" s="169"/>
      <c r="AJ39" s="168"/>
      <c r="AK39" s="168"/>
    </row>
    <row r="40" ht="57.0" customHeight="1" outlineLevel="1">
      <c r="A40" s="109"/>
      <c r="B40" s="96" t="s">
        <v>296</v>
      </c>
      <c r="C40" s="97" t="s">
        <v>297</v>
      </c>
      <c r="D40" s="130"/>
      <c r="E40" s="99">
        <v>1490.0</v>
      </c>
      <c r="F40" s="138" t="s">
        <v>298</v>
      </c>
      <c r="J40" s="99"/>
      <c r="K40" s="100"/>
      <c r="L40" s="75"/>
      <c r="M40" s="101" t="str">
        <f t="shared" ref="M40:M42" si="54">if(L40&gt;0,L40*(E40),"-")</f>
        <v>-</v>
      </c>
      <c r="N40" s="77" t="str">
        <f t="shared" ref="N40:N42" si="55">if(L40&gt;0,$L40*P40,"-")</f>
        <v>-</v>
      </c>
      <c r="O40" s="101" t="str">
        <f t="shared" ref="O40:O42" si="56">if(L40&gt;0,M40-N40,"-")</f>
        <v>-</v>
      </c>
      <c r="P40" s="101" t="str">
        <f t="shared" ref="P40:P42" si="57">if(L40&gt;0,if($M$5&gt;$I$5,$I40,if($M$5&gt;$H$5,$H40,if($M$5&gt;$G$5,$G40,if($M$5&gt;$F$5,$F40,$E40)))),"-")</f>
        <v>-</v>
      </c>
      <c r="Q40" s="102"/>
      <c r="R40" s="103"/>
      <c r="S40" s="104"/>
      <c r="T40" s="139"/>
      <c r="U40" s="140"/>
      <c r="V40" s="107"/>
      <c r="W40" s="108"/>
      <c r="X40" s="109" t="s">
        <v>142</v>
      </c>
      <c r="Y40" s="110"/>
      <c r="Z40" s="131"/>
      <c r="AA40" s="112">
        <v>0.1</v>
      </c>
      <c r="AB40" s="113">
        <v>4.603312563414E12</v>
      </c>
      <c r="AC40" s="181"/>
      <c r="AD40" s="109" t="s">
        <v>92</v>
      </c>
      <c r="AE40" s="117"/>
      <c r="AF40" s="117"/>
      <c r="AG40" s="117"/>
      <c r="AH40" s="117"/>
      <c r="AI40" s="118" t="s">
        <v>299</v>
      </c>
      <c r="AJ40" s="117"/>
      <c r="AK40" s="117"/>
    </row>
    <row r="41" ht="45.0" customHeight="1" outlineLevel="1">
      <c r="A41" s="69"/>
      <c r="B41" s="70" t="s">
        <v>300</v>
      </c>
      <c r="C41" s="71" t="s">
        <v>301</v>
      </c>
      <c r="D41" s="135"/>
      <c r="E41" s="73">
        <v>990.0</v>
      </c>
      <c r="F41" s="172" t="s">
        <v>298</v>
      </c>
      <c r="J41" s="73">
        <f>($E41+10)*J$2</f>
        <v>550</v>
      </c>
      <c r="K41" s="74">
        <v>40.0</v>
      </c>
      <c r="L41" s="75"/>
      <c r="M41" s="76" t="str">
        <f t="shared" si="54"/>
        <v>-</v>
      </c>
      <c r="N41" s="77" t="str">
        <f t="shared" si="55"/>
        <v>-</v>
      </c>
      <c r="O41" s="76" t="str">
        <f t="shared" si="56"/>
        <v>-</v>
      </c>
      <c r="P41" s="76" t="str">
        <f t="shared" si="57"/>
        <v>-</v>
      </c>
      <c r="Q41" s="78">
        <f>L41*V41</f>
        <v>0</v>
      </c>
      <c r="R41" s="79">
        <f>CEILING(L41/K41,1)</f>
        <v>0</v>
      </c>
      <c r="S41" s="80">
        <f>L41*W41</f>
        <v>0</v>
      </c>
      <c r="T41" s="81"/>
      <c r="U41" s="82"/>
      <c r="V41" s="83">
        <v>0.3</v>
      </c>
      <c r="W41" s="84">
        <f>8*13*4/10/1000000</f>
        <v>0.0000416</v>
      </c>
      <c r="X41" s="85" t="s">
        <v>154</v>
      </c>
      <c r="Y41" s="86"/>
      <c r="Z41" s="123"/>
      <c r="AA41" s="88">
        <v>0.1</v>
      </c>
      <c r="AB41" s="89"/>
      <c r="AC41" s="182"/>
      <c r="AD41" s="85" t="s">
        <v>62</v>
      </c>
      <c r="AE41" s="91" t="s">
        <v>157</v>
      </c>
      <c r="AF41" s="91" t="s">
        <v>302</v>
      </c>
      <c r="AG41" s="91"/>
      <c r="AH41" s="91"/>
      <c r="AI41" s="94" t="s">
        <v>149</v>
      </c>
      <c r="AJ41" s="91" t="s">
        <v>150</v>
      </c>
      <c r="AK41" s="91"/>
    </row>
    <row r="42" ht="69.0" customHeight="1" outlineLevel="1">
      <c r="A42" s="109"/>
      <c r="B42" s="96" t="s">
        <v>300</v>
      </c>
      <c r="C42" s="117" t="s">
        <v>303</v>
      </c>
      <c r="D42" s="183"/>
      <c r="E42" s="99">
        <v>4990.0</v>
      </c>
      <c r="F42" s="138" t="s">
        <v>298</v>
      </c>
      <c r="K42" s="109"/>
      <c r="L42" s="75"/>
      <c r="M42" s="101" t="str">
        <f t="shared" si="54"/>
        <v>-</v>
      </c>
      <c r="N42" s="77" t="str">
        <f t="shared" si="55"/>
        <v>-</v>
      </c>
      <c r="O42" s="101" t="str">
        <f t="shared" si="56"/>
        <v>-</v>
      </c>
      <c r="P42" s="101" t="str">
        <f t="shared" si="57"/>
        <v>-</v>
      </c>
      <c r="Q42" s="101"/>
      <c r="R42" s="184" t="s">
        <v>16</v>
      </c>
      <c r="S42" s="185" t="s">
        <v>16</v>
      </c>
      <c r="T42" s="184"/>
      <c r="U42" s="186"/>
      <c r="V42" s="107"/>
      <c r="W42" s="108"/>
      <c r="X42" s="109"/>
      <c r="Y42" s="110"/>
      <c r="Z42" s="131"/>
      <c r="AA42" s="112">
        <v>0.1</v>
      </c>
      <c r="AB42" s="113">
        <v>4.603312244016E12</v>
      </c>
      <c r="AC42" s="181"/>
      <c r="AD42" s="109"/>
      <c r="AE42" s="117"/>
      <c r="AF42" s="117"/>
      <c r="AG42" s="117"/>
      <c r="AH42" s="117"/>
      <c r="AI42" s="118" t="s">
        <v>304</v>
      </c>
      <c r="AJ42" s="117"/>
      <c r="AK42" s="117"/>
    </row>
    <row r="43" ht="25.5" customHeight="1" collapsed="1">
      <c r="A43" s="178"/>
      <c r="B43" s="150" t="s">
        <v>305</v>
      </c>
      <c r="C43" s="179"/>
      <c r="D43" s="180"/>
      <c r="E43" s="152"/>
      <c r="F43" s="152"/>
      <c r="G43" s="152"/>
      <c r="H43" s="152"/>
      <c r="I43" s="152"/>
      <c r="J43" s="152"/>
      <c r="K43" s="153"/>
      <c r="L43" s="153"/>
      <c r="M43" s="155"/>
      <c r="N43" s="155"/>
      <c r="O43" s="155"/>
      <c r="P43" s="154"/>
      <c r="Q43" s="155"/>
      <c r="R43" s="156"/>
      <c r="S43" s="157"/>
      <c r="T43" s="158"/>
      <c r="U43" s="159"/>
      <c r="V43" s="160"/>
      <c r="W43" s="161"/>
      <c r="X43" s="155"/>
      <c r="Y43" s="162"/>
      <c r="Z43" s="163"/>
      <c r="AA43" s="164"/>
      <c r="AB43" s="155"/>
      <c r="AC43" s="165"/>
      <c r="AD43" s="155"/>
      <c r="AE43" s="166"/>
      <c r="AF43" s="167"/>
      <c r="AG43" s="167"/>
      <c r="AH43" s="168"/>
      <c r="AI43" s="169"/>
      <c r="AJ43" s="168"/>
      <c r="AK43" s="168"/>
    </row>
    <row r="44" ht="51.0" hidden="1" customHeight="1" outlineLevel="1">
      <c r="A44" s="100"/>
      <c r="B44" s="96" t="s">
        <v>306</v>
      </c>
      <c r="C44" s="187" t="s">
        <v>307</v>
      </c>
      <c r="D44" s="98"/>
      <c r="E44" s="129">
        <v>5990.0</v>
      </c>
      <c r="F44" s="188" t="s">
        <v>308</v>
      </c>
      <c r="K44" s="100">
        <v>7.0</v>
      </c>
      <c r="L44" s="100"/>
      <c r="M44" s="189"/>
      <c r="N44" s="190"/>
      <c r="O44" s="101"/>
      <c r="P44" s="189"/>
      <c r="Q44" s="102">
        <f>L44*V44</f>
        <v>0</v>
      </c>
      <c r="R44" s="103">
        <f>CEILING(L44/K44,1)</f>
        <v>0</v>
      </c>
      <c r="S44" s="104">
        <f>L44*W44</f>
        <v>0</v>
      </c>
      <c r="T44" s="139"/>
      <c r="U44" s="140"/>
      <c r="V44" s="191">
        <v>1.0</v>
      </c>
      <c r="W44" s="192">
        <f>30*30*7/1000000</f>
        <v>0.0063</v>
      </c>
      <c r="X44" s="193" t="s">
        <v>309</v>
      </c>
      <c r="Y44" s="194">
        <v>44910.0</v>
      </c>
      <c r="Z44" s="195" t="s">
        <v>181</v>
      </c>
      <c r="AA44" s="196">
        <v>0.2</v>
      </c>
      <c r="AB44" s="197">
        <v>4.60331224458E12</v>
      </c>
      <c r="AC44" s="114" t="s">
        <v>310</v>
      </c>
      <c r="AD44" s="109" t="s">
        <v>184</v>
      </c>
      <c r="AE44" s="117" t="s">
        <v>185</v>
      </c>
      <c r="AF44" s="117" t="s">
        <v>311</v>
      </c>
      <c r="AG44" s="117" t="s">
        <v>312</v>
      </c>
      <c r="AH44" s="117"/>
      <c r="AI44" s="118"/>
      <c r="AJ44" s="117"/>
      <c r="AK44" s="117"/>
    </row>
    <row r="45" ht="25.5" customHeight="1" collapsed="1">
      <c r="A45" s="178"/>
      <c r="B45" s="150" t="s">
        <v>313</v>
      </c>
      <c r="C45" s="179"/>
      <c r="D45" s="180"/>
      <c r="E45" s="152"/>
      <c r="F45" s="152"/>
      <c r="G45" s="152"/>
      <c r="H45" s="152"/>
      <c r="I45" s="152"/>
      <c r="J45" s="152"/>
      <c r="K45" s="153"/>
      <c r="L45" s="153"/>
      <c r="M45" s="155"/>
      <c r="N45" s="155"/>
      <c r="O45" s="155"/>
      <c r="P45" s="154"/>
      <c r="Q45" s="155"/>
      <c r="R45" s="156"/>
      <c r="S45" s="157"/>
      <c r="T45" s="158"/>
      <c r="U45" s="159"/>
      <c r="V45" s="160"/>
      <c r="W45" s="161"/>
      <c r="X45" s="155"/>
      <c r="Y45" s="162"/>
      <c r="Z45" s="163"/>
      <c r="AA45" s="164"/>
      <c r="AB45" s="155"/>
      <c r="AC45" s="165"/>
      <c r="AD45" s="155"/>
      <c r="AE45" s="166"/>
      <c r="AF45" s="167"/>
      <c r="AG45" s="167"/>
      <c r="AH45" s="168"/>
      <c r="AI45" s="169"/>
      <c r="AJ45" s="168"/>
      <c r="AK45" s="168"/>
    </row>
    <row r="46" ht="27.0" hidden="1" customHeight="1" outlineLevel="1">
      <c r="A46" s="100"/>
      <c r="B46" s="96" t="s">
        <v>314</v>
      </c>
      <c r="C46" s="187" t="s">
        <v>315</v>
      </c>
      <c r="D46" s="98"/>
      <c r="E46" s="99"/>
      <c r="F46" s="99"/>
      <c r="G46" s="99"/>
      <c r="H46" s="99"/>
      <c r="I46" s="99"/>
      <c r="J46" s="99"/>
      <c r="K46" s="100"/>
      <c r="L46" s="100"/>
      <c r="M46" s="101"/>
      <c r="N46" s="198"/>
      <c r="O46" s="101"/>
      <c r="P46" s="101"/>
      <c r="Q46" s="102"/>
      <c r="R46" s="102"/>
      <c r="S46" s="104"/>
      <c r="T46" s="105"/>
      <c r="U46" s="106"/>
      <c r="V46" s="107"/>
      <c r="W46" s="108"/>
      <c r="X46" s="109"/>
      <c r="Y46" s="110"/>
      <c r="Z46" s="111" t="s">
        <v>60</v>
      </c>
      <c r="AA46" s="112">
        <v>0.1</v>
      </c>
      <c r="AB46" s="113"/>
      <c r="AC46" s="199"/>
      <c r="AD46" s="109"/>
      <c r="AE46" s="115" t="s">
        <v>316</v>
      </c>
      <c r="AF46" s="116" t="s">
        <v>317</v>
      </c>
      <c r="AG46" s="116"/>
      <c r="AH46" s="117"/>
      <c r="AI46" s="118"/>
      <c r="AJ46" s="117"/>
      <c r="AK46" s="117"/>
    </row>
    <row r="47" ht="27.0" hidden="1" customHeight="1" outlineLevel="1">
      <c r="A47" s="74"/>
      <c r="B47" s="70" t="s">
        <v>318</v>
      </c>
      <c r="C47" s="200" t="s">
        <v>319</v>
      </c>
      <c r="D47" s="72"/>
      <c r="E47" s="73"/>
      <c r="F47" s="73"/>
      <c r="G47" s="73"/>
      <c r="H47" s="73"/>
      <c r="I47" s="73"/>
      <c r="J47" s="73"/>
      <c r="K47" s="74">
        <v>10.0</v>
      </c>
      <c r="L47" s="74"/>
      <c r="M47" s="76"/>
      <c r="N47" s="198"/>
      <c r="O47" s="76"/>
      <c r="P47" s="76"/>
      <c r="Q47" s="78">
        <f>L47*V47</f>
        <v>0</v>
      </c>
      <c r="R47" s="78"/>
      <c r="S47" s="80">
        <f>L47*W47</f>
        <v>0</v>
      </c>
      <c r="T47" s="81"/>
      <c r="U47" s="82"/>
      <c r="V47" s="83">
        <v>0.14</v>
      </c>
      <c r="W47" s="84">
        <f>8*8*4/1000000</f>
        <v>0.000256</v>
      </c>
      <c r="X47" s="85" t="s">
        <v>320</v>
      </c>
      <c r="Y47" s="86"/>
      <c r="Z47" s="87" t="s">
        <v>60</v>
      </c>
      <c r="AA47" s="88"/>
      <c r="AB47" s="89" t="s">
        <v>321</v>
      </c>
      <c r="AC47" s="201" t="s">
        <v>322</v>
      </c>
      <c r="AD47" s="85" t="s">
        <v>62</v>
      </c>
      <c r="AE47" s="120" t="s">
        <v>323</v>
      </c>
      <c r="AF47" s="121" t="s">
        <v>324</v>
      </c>
      <c r="AG47" s="121"/>
      <c r="AH47" s="91" t="s">
        <v>325</v>
      </c>
      <c r="AI47" s="94" t="s">
        <v>125</v>
      </c>
      <c r="AJ47" s="91"/>
      <c r="AK47" s="91" t="s">
        <v>326</v>
      </c>
    </row>
    <row r="48" ht="27.0" hidden="1" customHeight="1" outlineLevel="1">
      <c r="A48" s="109"/>
      <c r="B48" s="96" t="s">
        <v>327</v>
      </c>
      <c r="C48" s="117" t="s">
        <v>328</v>
      </c>
      <c r="D48" s="202"/>
      <c r="E48" s="203"/>
      <c r="F48" s="203"/>
      <c r="G48" s="203"/>
      <c r="H48" s="203"/>
      <c r="I48" s="203"/>
      <c r="J48" s="99"/>
      <c r="K48" s="100"/>
      <c r="L48" s="100"/>
      <c r="M48" s="204"/>
      <c r="N48" s="205"/>
      <c r="O48" s="204"/>
      <c r="P48" s="101"/>
      <c r="Q48" s="102"/>
      <c r="R48" s="102"/>
      <c r="S48" s="104"/>
      <c r="T48" s="206"/>
      <c r="U48" s="106"/>
      <c r="V48" s="107"/>
      <c r="W48" s="108"/>
      <c r="X48" s="109"/>
      <c r="Y48" s="109"/>
      <c r="Z48" s="111" t="s">
        <v>60</v>
      </c>
      <c r="AA48" s="131"/>
      <c r="AB48" s="207" t="s">
        <v>329</v>
      </c>
      <c r="AC48" s="208"/>
      <c r="AD48" s="109"/>
      <c r="AE48" s="209" t="s">
        <v>330</v>
      </c>
      <c r="AF48" s="210" t="s">
        <v>331</v>
      </c>
      <c r="AG48" s="210"/>
      <c r="AH48" s="117"/>
      <c r="AI48" s="118"/>
      <c r="AJ48" s="117"/>
      <c r="AK48" s="117"/>
    </row>
    <row r="49" ht="27.0" hidden="1" customHeight="1" outlineLevel="1">
      <c r="A49" s="85"/>
      <c r="B49" s="70" t="s">
        <v>332</v>
      </c>
      <c r="C49" s="91" t="s">
        <v>333</v>
      </c>
      <c r="D49" s="211"/>
      <c r="E49" s="212"/>
      <c r="F49" s="212"/>
      <c r="G49" s="212"/>
      <c r="H49" s="212"/>
      <c r="I49" s="212"/>
      <c r="J49" s="73"/>
      <c r="K49" s="74"/>
      <c r="L49" s="74"/>
      <c r="M49" s="213"/>
      <c r="N49" s="205"/>
      <c r="O49" s="213"/>
      <c r="P49" s="76"/>
      <c r="Q49" s="78"/>
      <c r="R49" s="78"/>
      <c r="S49" s="80"/>
      <c r="T49" s="214"/>
      <c r="U49" s="82"/>
      <c r="V49" s="83"/>
      <c r="W49" s="84"/>
      <c r="X49" s="85"/>
      <c r="Y49" s="85"/>
      <c r="Z49" s="87" t="s">
        <v>60</v>
      </c>
      <c r="AA49" s="123"/>
      <c r="AB49" s="215"/>
      <c r="AC49" s="216"/>
      <c r="AD49" s="85"/>
      <c r="AE49" s="217" t="s">
        <v>334</v>
      </c>
      <c r="AF49" s="217" t="s">
        <v>335</v>
      </c>
      <c r="AG49" s="217"/>
      <c r="AH49" s="91"/>
      <c r="AI49" s="94"/>
      <c r="AJ49" s="91"/>
      <c r="AK49" s="91"/>
    </row>
    <row r="50" ht="27.0" hidden="1" customHeight="1" outlineLevel="1">
      <c r="A50" s="109"/>
      <c r="B50" s="96" t="s">
        <v>336</v>
      </c>
      <c r="C50" s="117" t="s">
        <v>337</v>
      </c>
      <c r="D50" s="202"/>
      <c r="E50" s="203"/>
      <c r="F50" s="203"/>
      <c r="G50" s="203"/>
      <c r="H50" s="203"/>
      <c r="I50" s="203"/>
      <c r="J50" s="99"/>
      <c r="K50" s="100"/>
      <c r="L50" s="100"/>
      <c r="M50" s="204"/>
      <c r="N50" s="205"/>
      <c r="O50" s="204"/>
      <c r="P50" s="101"/>
      <c r="Q50" s="102"/>
      <c r="R50" s="102"/>
      <c r="S50" s="104"/>
      <c r="T50" s="206"/>
      <c r="U50" s="106"/>
      <c r="V50" s="107"/>
      <c r="W50" s="108"/>
      <c r="X50" s="109"/>
      <c r="Y50" s="109"/>
      <c r="Z50" s="111" t="s">
        <v>60</v>
      </c>
      <c r="AA50" s="131"/>
      <c r="AB50" s="207"/>
      <c r="AC50" s="208"/>
      <c r="AD50" s="109"/>
      <c r="AE50" s="210" t="s">
        <v>338</v>
      </c>
      <c r="AF50" s="210" t="s">
        <v>339</v>
      </c>
      <c r="AG50" s="210"/>
      <c r="AH50" s="117"/>
      <c r="AI50" s="118"/>
      <c r="AJ50" s="117"/>
      <c r="AK50" s="117"/>
    </row>
    <row r="51" ht="27.0" hidden="1" customHeight="1" outlineLevel="1">
      <c r="A51" s="85"/>
      <c r="B51" s="70" t="s">
        <v>340</v>
      </c>
      <c r="C51" s="91" t="s">
        <v>341</v>
      </c>
      <c r="D51" s="211"/>
      <c r="E51" s="212"/>
      <c r="F51" s="212"/>
      <c r="G51" s="212"/>
      <c r="H51" s="212"/>
      <c r="I51" s="212"/>
      <c r="J51" s="73"/>
      <c r="K51" s="74"/>
      <c r="L51" s="74"/>
      <c r="M51" s="213"/>
      <c r="N51" s="205"/>
      <c r="O51" s="213"/>
      <c r="P51" s="76"/>
      <c r="Q51" s="78"/>
      <c r="R51" s="78"/>
      <c r="S51" s="80"/>
      <c r="T51" s="214"/>
      <c r="U51" s="82"/>
      <c r="V51" s="83"/>
      <c r="W51" s="84"/>
      <c r="X51" s="85"/>
      <c r="Y51" s="85"/>
      <c r="Z51" s="87" t="s">
        <v>60</v>
      </c>
      <c r="AA51" s="123"/>
      <c r="AB51" s="218"/>
      <c r="AC51" s="216"/>
      <c r="AD51" s="85"/>
      <c r="AE51" s="217" t="s">
        <v>342</v>
      </c>
      <c r="AF51" s="217" t="s">
        <v>343</v>
      </c>
      <c r="AG51" s="217"/>
      <c r="AH51" s="91"/>
      <c r="AI51" s="94"/>
      <c r="AJ51" s="91"/>
      <c r="AK51" s="91"/>
    </row>
    <row r="52" ht="27.0" hidden="1" customHeight="1" outlineLevel="1">
      <c r="A52" s="109"/>
      <c r="B52" s="96" t="s">
        <v>344</v>
      </c>
      <c r="C52" s="117" t="s">
        <v>345</v>
      </c>
      <c r="D52" s="202"/>
      <c r="E52" s="219"/>
      <c r="F52" s="219"/>
      <c r="G52" s="219"/>
      <c r="H52" s="219"/>
      <c r="I52" s="219"/>
      <c r="J52" s="99"/>
      <c r="K52" s="220"/>
      <c r="L52" s="220"/>
      <c r="M52" s="204"/>
      <c r="N52" s="205"/>
      <c r="O52" s="204"/>
      <c r="P52" s="101"/>
      <c r="Q52" s="102"/>
      <c r="R52" s="102"/>
      <c r="S52" s="104"/>
      <c r="T52" s="206"/>
      <c r="U52" s="106"/>
      <c r="V52" s="107"/>
      <c r="W52" s="108"/>
      <c r="X52" s="221"/>
      <c r="Y52" s="109"/>
      <c r="Z52" s="111" t="s">
        <v>60</v>
      </c>
      <c r="AA52" s="222"/>
      <c r="AB52" s="207"/>
      <c r="AC52" s="223"/>
      <c r="AD52" s="221"/>
      <c r="AE52" s="210" t="s">
        <v>346</v>
      </c>
      <c r="AF52" s="210" t="s">
        <v>347</v>
      </c>
      <c r="AG52" s="210"/>
      <c r="AH52" s="117"/>
      <c r="AI52" s="118"/>
      <c r="AJ52" s="117"/>
      <c r="AK52" s="117"/>
    </row>
    <row r="53" ht="27.0" hidden="1" customHeight="1" outlineLevel="1">
      <c r="A53" s="85"/>
      <c r="B53" s="70" t="s">
        <v>348</v>
      </c>
      <c r="C53" s="91" t="s">
        <v>349</v>
      </c>
      <c r="D53" s="211"/>
      <c r="E53" s="212"/>
      <c r="F53" s="212"/>
      <c r="G53" s="212"/>
      <c r="H53" s="212"/>
      <c r="I53" s="212"/>
      <c r="J53" s="73"/>
      <c r="K53" s="74"/>
      <c r="L53" s="74"/>
      <c r="M53" s="213"/>
      <c r="N53" s="205"/>
      <c r="O53" s="213"/>
      <c r="P53" s="76"/>
      <c r="Q53" s="78"/>
      <c r="R53" s="78"/>
      <c r="S53" s="80"/>
      <c r="T53" s="214"/>
      <c r="U53" s="82"/>
      <c r="V53" s="83"/>
      <c r="W53" s="84"/>
      <c r="X53" s="85"/>
      <c r="Y53" s="85"/>
      <c r="Z53" s="87" t="s">
        <v>60</v>
      </c>
      <c r="AA53" s="123"/>
      <c r="AB53" s="218"/>
      <c r="AC53" s="216"/>
      <c r="AD53" s="85"/>
      <c r="AE53" s="217" t="s">
        <v>334</v>
      </c>
      <c r="AF53" s="217" t="s">
        <v>350</v>
      </c>
      <c r="AG53" s="217"/>
      <c r="AH53" s="91"/>
      <c r="AI53" s="94"/>
      <c r="AJ53" s="91"/>
      <c r="AK53" s="91"/>
    </row>
    <row r="54" ht="27.0" hidden="1" customHeight="1" outlineLevel="1">
      <c r="A54" s="109"/>
      <c r="B54" s="96" t="s">
        <v>351</v>
      </c>
      <c r="C54" s="117" t="s">
        <v>352</v>
      </c>
      <c r="D54" s="202"/>
      <c r="E54" s="203"/>
      <c r="F54" s="203"/>
      <c r="G54" s="203"/>
      <c r="H54" s="203"/>
      <c r="I54" s="203"/>
      <c r="J54" s="99"/>
      <c r="K54" s="100"/>
      <c r="L54" s="100"/>
      <c r="M54" s="204"/>
      <c r="N54" s="205"/>
      <c r="O54" s="204"/>
      <c r="P54" s="101"/>
      <c r="Q54" s="102"/>
      <c r="R54" s="102"/>
      <c r="S54" s="104"/>
      <c r="T54" s="206"/>
      <c r="U54" s="106"/>
      <c r="V54" s="107"/>
      <c r="W54" s="108"/>
      <c r="X54" s="109"/>
      <c r="Y54" s="109"/>
      <c r="Z54" s="111" t="s">
        <v>60</v>
      </c>
      <c r="AA54" s="131"/>
      <c r="AB54" s="207"/>
      <c r="AC54" s="208"/>
      <c r="AD54" s="109"/>
      <c r="AE54" s="210" t="s">
        <v>353</v>
      </c>
      <c r="AF54" s="224" t="s">
        <v>354</v>
      </c>
      <c r="AG54" s="224"/>
      <c r="AH54" s="117"/>
      <c r="AI54" s="118"/>
      <c r="AJ54" s="117"/>
      <c r="AK54" s="117"/>
    </row>
    <row r="55" ht="27.0" hidden="1" customHeight="1" outlineLevel="1">
      <c r="A55" s="85"/>
      <c r="B55" s="70" t="s">
        <v>355</v>
      </c>
      <c r="C55" s="91" t="s">
        <v>356</v>
      </c>
      <c r="D55" s="211"/>
      <c r="E55" s="212"/>
      <c r="F55" s="212"/>
      <c r="G55" s="212"/>
      <c r="H55" s="212"/>
      <c r="I55" s="212"/>
      <c r="J55" s="73"/>
      <c r="K55" s="74"/>
      <c r="L55" s="74"/>
      <c r="M55" s="213"/>
      <c r="N55" s="205"/>
      <c r="O55" s="213"/>
      <c r="P55" s="76"/>
      <c r="Q55" s="78"/>
      <c r="R55" s="78"/>
      <c r="S55" s="80"/>
      <c r="T55" s="214"/>
      <c r="U55" s="82"/>
      <c r="V55" s="83"/>
      <c r="W55" s="84"/>
      <c r="X55" s="85"/>
      <c r="Y55" s="85"/>
      <c r="Z55" s="87" t="s">
        <v>60</v>
      </c>
      <c r="AA55" s="123"/>
      <c r="AB55" s="218"/>
      <c r="AC55" s="216"/>
      <c r="AD55" s="85"/>
      <c r="AE55" s="217" t="s">
        <v>357</v>
      </c>
      <c r="AF55" s="217" t="s">
        <v>358</v>
      </c>
      <c r="AG55" s="217"/>
      <c r="AH55" s="91"/>
      <c r="AI55" s="94"/>
      <c r="AJ55" s="91"/>
      <c r="AK55" s="91"/>
    </row>
    <row r="56" ht="27.0" hidden="1" customHeight="1" outlineLevel="1">
      <c r="A56" s="109"/>
      <c r="B56" s="96" t="s">
        <v>359</v>
      </c>
      <c r="C56" s="117" t="s">
        <v>360</v>
      </c>
      <c r="D56" s="202"/>
      <c r="E56" s="203"/>
      <c r="F56" s="203"/>
      <c r="G56" s="203"/>
      <c r="H56" s="203"/>
      <c r="I56" s="203"/>
      <c r="J56" s="99"/>
      <c r="K56" s="100"/>
      <c r="L56" s="100"/>
      <c r="M56" s="204"/>
      <c r="N56" s="205"/>
      <c r="O56" s="204"/>
      <c r="P56" s="101"/>
      <c r="Q56" s="102"/>
      <c r="R56" s="102"/>
      <c r="S56" s="104"/>
      <c r="T56" s="206"/>
      <c r="U56" s="106"/>
      <c r="V56" s="107"/>
      <c r="W56" s="108"/>
      <c r="X56" s="109"/>
      <c r="Y56" s="109"/>
      <c r="Z56" s="111" t="s">
        <v>60</v>
      </c>
      <c r="AA56" s="131"/>
      <c r="AB56" s="207"/>
      <c r="AC56" s="208"/>
      <c r="AD56" s="109"/>
      <c r="AE56" s="210" t="s">
        <v>361</v>
      </c>
      <c r="AF56" s="224" t="s">
        <v>362</v>
      </c>
      <c r="AG56" s="224"/>
      <c r="AH56" s="117"/>
      <c r="AI56" s="118"/>
      <c r="AJ56" s="117"/>
      <c r="AK56" s="117"/>
    </row>
    <row r="57" ht="27.0" hidden="1" customHeight="1" outlineLevel="1">
      <c r="A57" s="85"/>
      <c r="B57" s="70" t="s">
        <v>363</v>
      </c>
      <c r="C57" s="91" t="s">
        <v>364</v>
      </c>
      <c r="D57" s="211"/>
      <c r="E57" s="225"/>
      <c r="F57" s="225"/>
      <c r="G57" s="225"/>
      <c r="H57" s="225"/>
      <c r="I57" s="225"/>
      <c r="J57" s="73"/>
      <c r="K57" s="226"/>
      <c r="L57" s="226"/>
      <c r="M57" s="213"/>
      <c r="N57" s="205"/>
      <c r="O57" s="213"/>
      <c r="P57" s="76"/>
      <c r="Q57" s="78"/>
      <c r="R57" s="78"/>
      <c r="S57" s="80"/>
      <c r="T57" s="214"/>
      <c r="U57" s="82"/>
      <c r="V57" s="83"/>
      <c r="W57" s="84"/>
      <c r="X57" s="227"/>
      <c r="Y57" s="85"/>
      <c r="Z57" s="87" t="s">
        <v>60</v>
      </c>
      <c r="AA57" s="228"/>
      <c r="AB57" s="218"/>
      <c r="AC57" s="229"/>
      <c r="AD57" s="227"/>
      <c r="AE57" s="217" t="s">
        <v>342</v>
      </c>
      <c r="AF57" s="217" t="s">
        <v>365</v>
      </c>
      <c r="AG57" s="217"/>
      <c r="AH57" s="91"/>
      <c r="AI57" s="94"/>
      <c r="AJ57" s="91"/>
      <c r="AK57" s="91"/>
    </row>
    <row r="58" ht="27.0" hidden="1" customHeight="1" outlineLevel="1">
      <c r="A58" s="109"/>
      <c r="B58" s="96" t="s">
        <v>366</v>
      </c>
      <c r="C58" s="117" t="s">
        <v>367</v>
      </c>
      <c r="D58" s="202"/>
      <c r="E58" s="219"/>
      <c r="F58" s="219"/>
      <c r="G58" s="219"/>
      <c r="H58" s="219"/>
      <c r="I58" s="219"/>
      <c r="J58" s="99"/>
      <c r="K58" s="220"/>
      <c r="L58" s="220"/>
      <c r="M58" s="204"/>
      <c r="N58" s="205"/>
      <c r="O58" s="204"/>
      <c r="P58" s="101"/>
      <c r="Q58" s="102"/>
      <c r="R58" s="102"/>
      <c r="S58" s="104"/>
      <c r="T58" s="206"/>
      <c r="U58" s="106"/>
      <c r="V58" s="107"/>
      <c r="W58" s="108"/>
      <c r="X58" s="221"/>
      <c r="Y58" s="109"/>
      <c r="Z58" s="111" t="s">
        <v>60</v>
      </c>
      <c r="AA58" s="222"/>
      <c r="AB58" s="207"/>
      <c r="AC58" s="223"/>
      <c r="AD58" s="221"/>
      <c r="AE58" s="210" t="s">
        <v>357</v>
      </c>
      <c r="AF58" s="210" t="s">
        <v>368</v>
      </c>
      <c r="AG58" s="210"/>
      <c r="AH58" s="117"/>
      <c r="AI58" s="118"/>
      <c r="AJ58" s="117"/>
      <c r="AK58" s="117"/>
    </row>
    <row r="59" ht="27.0" hidden="1" customHeight="1" outlineLevel="1">
      <c r="A59" s="85"/>
      <c r="B59" s="70" t="s">
        <v>369</v>
      </c>
      <c r="C59" s="91" t="s">
        <v>370</v>
      </c>
      <c r="D59" s="211"/>
      <c r="E59" s="225"/>
      <c r="F59" s="225"/>
      <c r="G59" s="225"/>
      <c r="H59" s="225"/>
      <c r="I59" s="225"/>
      <c r="J59" s="73"/>
      <c r="K59" s="226"/>
      <c r="L59" s="226"/>
      <c r="M59" s="213"/>
      <c r="N59" s="205"/>
      <c r="O59" s="213"/>
      <c r="P59" s="76"/>
      <c r="Q59" s="78"/>
      <c r="R59" s="78"/>
      <c r="S59" s="80"/>
      <c r="T59" s="214"/>
      <c r="U59" s="82"/>
      <c r="V59" s="83"/>
      <c r="W59" s="84"/>
      <c r="X59" s="227"/>
      <c r="Y59" s="85"/>
      <c r="Z59" s="87" t="s">
        <v>60</v>
      </c>
      <c r="AA59" s="228"/>
      <c r="AB59" s="218"/>
      <c r="AC59" s="229"/>
      <c r="AD59" s="227"/>
      <c r="AE59" s="217" t="s">
        <v>357</v>
      </c>
      <c r="AF59" s="217" t="s">
        <v>371</v>
      </c>
      <c r="AG59" s="217"/>
      <c r="AH59" s="91"/>
      <c r="AI59" s="94"/>
      <c r="AJ59" s="91"/>
      <c r="AK59" s="91"/>
    </row>
    <row r="60" ht="27.0" hidden="1" customHeight="1" outlineLevel="1">
      <c r="A60" s="109"/>
      <c r="B60" s="96" t="s">
        <v>372</v>
      </c>
      <c r="C60" s="117" t="s">
        <v>373</v>
      </c>
      <c r="D60" s="202"/>
      <c r="E60" s="219"/>
      <c r="F60" s="219"/>
      <c r="G60" s="219"/>
      <c r="H60" s="219"/>
      <c r="I60" s="219"/>
      <c r="J60" s="99"/>
      <c r="K60" s="220"/>
      <c r="L60" s="220"/>
      <c r="M60" s="204"/>
      <c r="N60" s="205"/>
      <c r="O60" s="204"/>
      <c r="P60" s="101"/>
      <c r="Q60" s="102"/>
      <c r="R60" s="102"/>
      <c r="S60" s="104"/>
      <c r="T60" s="206"/>
      <c r="U60" s="106"/>
      <c r="V60" s="107"/>
      <c r="W60" s="108"/>
      <c r="X60" s="221"/>
      <c r="Y60" s="109"/>
      <c r="Z60" s="111" t="s">
        <v>60</v>
      </c>
      <c r="AA60" s="222"/>
      <c r="AB60" s="207"/>
      <c r="AC60" s="223"/>
      <c r="AD60" s="221"/>
      <c r="AE60" s="210" t="s">
        <v>357</v>
      </c>
      <c r="AF60" s="210" t="s">
        <v>374</v>
      </c>
      <c r="AG60" s="210"/>
      <c r="AH60" s="117"/>
      <c r="AI60" s="118"/>
      <c r="AJ60" s="117"/>
      <c r="AK60" s="117"/>
    </row>
    <row r="61" ht="27.0" hidden="1" customHeight="1" outlineLevel="1">
      <c r="A61" s="85"/>
      <c r="B61" s="70" t="s">
        <v>375</v>
      </c>
      <c r="C61" s="91" t="s">
        <v>376</v>
      </c>
      <c r="D61" s="211"/>
      <c r="E61" s="225"/>
      <c r="F61" s="225"/>
      <c r="G61" s="225"/>
      <c r="H61" s="225"/>
      <c r="I61" s="225"/>
      <c r="J61" s="73"/>
      <c r="K61" s="226"/>
      <c r="L61" s="226"/>
      <c r="M61" s="213"/>
      <c r="N61" s="205"/>
      <c r="O61" s="213"/>
      <c r="P61" s="76"/>
      <c r="Q61" s="78"/>
      <c r="R61" s="78"/>
      <c r="S61" s="80"/>
      <c r="T61" s="214"/>
      <c r="U61" s="82"/>
      <c r="V61" s="83"/>
      <c r="W61" s="84"/>
      <c r="X61" s="227"/>
      <c r="Y61" s="85"/>
      <c r="Z61" s="87" t="s">
        <v>60</v>
      </c>
      <c r="AA61" s="228"/>
      <c r="AB61" s="218"/>
      <c r="AC61" s="229"/>
      <c r="AD61" s="227"/>
      <c r="AE61" s="217" t="s">
        <v>316</v>
      </c>
      <c r="AF61" s="217" t="s">
        <v>377</v>
      </c>
      <c r="AG61" s="217"/>
      <c r="AH61" s="91"/>
      <c r="AI61" s="94"/>
      <c r="AJ61" s="91"/>
      <c r="AK61" s="91"/>
    </row>
    <row r="62" ht="27.0" hidden="1" customHeight="1" outlineLevel="1">
      <c r="A62" s="109"/>
      <c r="B62" s="96" t="s">
        <v>378</v>
      </c>
      <c r="C62" s="117" t="s">
        <v>379</v>
      </c>
      <c r="D62" s="230"/>
      <c r="E62" s="109"/>
      <c r="F62" s="109"/>
      <c r="G62" s="109"/>
      <c r="H62" s="109"/>
      <c r="I62" s="109"/>
      <c r="J62" s="109"/>
      <c r="K62" s="220"/>
      <c r="L62" s="220"/>
      <c r="M62" s="204"/>
      <c r="N62" s="205"/>
      <c r="O62" s="204"/>
      <c r="P62" s="101"/>
      <c r="Q62" s="102"/>
      <c r="R62" s="102"/>
      <c r="S62" s="104"/>
      <c r="T62" s="206"/>
      <c r="U62" s="106"/>
      <c r="V62" s="107"/>
      <c r="W62" s="108"/>
      <c r="X62" s="221"/>
      <c r="Y62" s="109"/>
      <c r="Z62" s="111" t="s">
        <v>60</v>
      </c>
      <c r="AA62" s="222"/>
      <c r="AB62" s="207"/>
      <c r="AC62" s="223"/>
      <c r="AD62" s="221"/>
      <c r="AE62" s="210" t="s">
        <v>316</v>
      </c>
      <c r="AF62" s="210" t="s">
        <v>380</v>
      </c>
      <c r="AG62" s="210"/>
      <c r="AH62" s="117"/>
      <c r="AI62" s="118"/>
      <c r="AJ62" s="117"/>
      <c r="AK62" s="117"/>
    </row>
    <row r="63" ht="27.0" hidden="1" customHeight="1" outlineLevel="1">
      <c r="A63" s="85"/>
      <c r="B63" s="70" t="s">
        <v>381</v>
      </c>
      <c r="C63" s="91" t="s">
        <v>382</v>
      </c>
      <c r="D63" s="211"/>
      <c r="E63" s="212"/>
      <c r="F63" s="212"/>
      <c r="G63" s="212"/>
      <c r="H63" s="212"/>
      <c r="I63" s="212"/>
      <c r="J63" s="73"/>
      <c r="K63" s="74"/>
      <c r="L63" s="74"/>
      <c r="M63" s="213"/>
      <c r="N63" s="205"/>
      <c r="O63" s="213"/>
      <c r="P63" s="76"/>
      <c r="Q63" s="78"/>
      <c r="R63" s="78"/>
      <c r="S63" s="80"/>
      <c r="T63" s="214"/>
      <c r="U63" s="82"/>
      <c r="V63" s="83"/>
      <c r="W63" s="84"/>
      <c r="X63" s="85"/>
      <c r="Y63" s="85"/>
      <c r="Z63" s="87" t="s">
        <v>60</v>
      </c>
      <c r="AA63" s="123"/>
      <c r="AB63" s="218"/>
      <c r="AC63" s="216"/>
      <c r="AD63" s="85"/>
      <c r="AE63" s="217" t="s">
        <v>383</v>
      </c>
      <c r="AF63" s="217" t="s">
        <v>384</v>
      </c>
      <c r="AG63" s="217"/>
      <c r="AH63" s="91"/>
      <c r="AI63" s="94"/>
      <c r="AJ63" s="91"/>
      <c r="AK63" s="91"/>
    </row>
    <row r="64" ht="27.0" hidden="1" customHeight="1" outlineLevel="1">
      <c r="A64" s="109"/>
      <c r="B64" s="96" t="s">
        <v>385</v>
      </c>
      <c r="C64" s="117" t="s">
        <v>386</v>
      </c>
      <c r="D64" s="230"/>
      <c r="E64" s="109"/>
      <c r="F64" s="109"/>
      <c r="G64" s="109"/>
      <c r="H64" s="109"/>
      <c r="I64" s="109"/>
      <c r="J64" s="109"/>
      <c r="K64" s="220"/>
      <c r="L64" s="220"/>
      <c r="M64" s="204"/>
      <c r="N64" s="205"/>
      <c r="O64" s="204"/>
      <c r="P64" s="101"/>
      <c r="Q64" s="102"/>
      <c r="R64" s="102"/>
      <c r="S64" s="104"/>
      <c r="T64" s="206"/>
      <c r="U64" s="106"/>
      <c r="V64" s="107"/>
      <c r="W64" s="108"/>
      <c r="X64" s="221"/>
      <c r="Y64" s="109"/>
      <c r="Z64" s="222"/>
      <c r="AA64" s="222"/>
      <c r="AB64" s="207"/>
      <c r="AC64" s="223"/>
      <c r="AD64" s="221"/>
      <c r="AE64" s="210" t="s">
        <v>387</v>
      </c>
      <c r="AF64" s="210" t="s">
        <v>388</v>
      </c>
      <c r="AG64" s="210"/>
      <c r="AH64" s="117"/>
      <c r="AI64" s="118"/>
      <c r="AJ64" s="117"/>
      <c r="AK64" s="117"/>
    </row>
    <row r="65" ht="27.0" hidden="1" customHeight="1" outlineLevel="1">
      <c r="A65" s="85"/>
      <c r="B65" s="70" t="s">
        <v>389</v>
      </c>
      <c r="C65" s="91" t="s">
        <v>390</v>
      </c>
      <c r="D65" s="231"/>
      <c r="E65" s="85"/>
      <c r="F65" s="85"/>
      <c r="G65" s="85"/>
      <c r="H65" s="85"/>
      <c r="I65" s="85"/>
      <c r="J65" s="85"/>
      <c r="K65" s="226"/>
      <c r="L65" s="226"/>
      <c r="M65" s="213"/>
      <c r="N65" s="205"/>
      <c r="O65" s="213"/>
      <c r="P65" s="76"/>
      <c r="Q65" s="78"/>
      <c r="R65" s="78"/>
      <c r="S65" s="80"/>
      <c r="T65" s="214"/>
      <c r="U65" s="82"/>
      <c r="V65" s="83"/>
      <c r="W65" s="84"/>
      <c r="X65" s="227"/>
      <c r="Y65" s="85"/>
      <c r="Z65" s="228"/>
      <c r="AA65" s="228"/>
      <c r="AB65" s="218"/>
      <c r="AC65" s="229"/>
      <c r="AD65" s="227"/>
      <c r="AE65" s="217" t="s">
        <v>391</v>
      </c>
      <c r="AF65" s="217" t="s">
        <v>392</v>
      </c>
      <c r="AG65" s="217"/>
      <c r="AH65" s="91"/>
      <c r="AI65" s="94"/>
      <c r="AJ65" s="91"/>
      <c r="AK65" s="91"/>
    </row>
    <row r="66" ht="27.0" hidden="1" customHeight="1" outlineLevel="1">
      <c r="A66" s="109"/>
      <c r="B66" s="96" t="s">
        <v>393</v>
      </c>
      <c r="C66" s="117" t="s">
        <v>394</v>
      </c>
      <c r="D66" s="232"/>
      <c r="E66" s="221"/>
      <c r="F66" s="221"/>
      <c r="G66" s="221"/>
      <c r="H66" s="221"/>
      <c r="I66" s="221"/>
      <c r="J66" s="138"/>
      <c r="K66" s="220"/>
      <c r="L66" s="220"/>
      <c r="M66" s="204"/>
      <c r="N66" s="205"/>
      <c r="O66" s="204"/>
      <c r="P66" s="101"/>
      <c r="Q66" s="102"/>
      <c r="R66" s="102"/>
      <c r="S66" s="104"/>
      <c r="T66" s="206"/>
      <c r="U66" s="106"/>
      <c r="V66" s="107"/>
      <c r="W66" s="108"/>
      <c r="X66" s="221"/>
      <c r="Y66" s="233"/>
      <c r="Z66" s="222"/>
      <c r="AA66" s="222"/>
      <c r="AB66" s="207"/>
      <c r="AC66" s="223"/>
      <c r="AD66" s="221"/>
      <c r="AE66" s="113" t="s">
        <v>395</v>
      </c>
      <c r="AF66" s="116" t="s">
        <v>396</v>
      </c>
      <c r="AG66" s="234"/>
      <c r="AH66" s="117"/>
      <c r="AI66" s="118"/>
      <c r="AJ66" s="117"/>
      <c r="AK66" s="117"/>
    </row>
    <row r="67" ht="27.0" hidden="1" customHeight="1" outlineLevel="1">
      <c r="A67" s="85"/>
      <c r="B67" s="70" t="s">
        <v>397</v>
      </c>
      <c r="C67" s="91" t="s">
        <v>398</v>
      </c>
      <c r="D67" s="235"/>
      <c r="E67" s="227"/>
      <c r="F67" s="227"/>
      <c r="G67" s="227"/>
      <c r="H67" s="227"/>
      <c r="I67" s="227"/>
      <c r="J67" s="172"/>
      <c r="K67" s="226"/>
      <c r="L67" s="226"/>
      <c r="M67" s="213"/>
      <c r="N67" s="205"/>
      <c r="O67" s="213"/>
      <c r="P67" s="76"/>
      <c r="Q67" s="78"/>
      <c r="R67" s="78"/>
      <c r="S67" s="80"/>
      <c r="T67" s="214"/>
      <c r="U67" s="82"/>
      <c r="V67" s="83"/>
      <c r="W67" s="84"/>
      <c r="X67" s="227"/>
      <c r="Y67" s="236"/>
      <c r="Z67" s="228"/>
      <c r="AA67" s="228"/>
      <c r="AB67" s="218"/>
      <c r="AC67" s="229"/>
      <c r="AD67" s="227"/>
      <c r="AE67" s="89" t="s">
        <v>395</v>
      </c>
      <c r="AF67" s="121" t="s">
        <v>396</v>
      </c>
      <c r="AG67" s="237"/>
      <c r="AH67" s="91"/>
      <c r="AI67" s="94"/>
      <c r="AJ67" s="91"/>
      <c r="AK67" s="91"/>
    </row>
    <row r="68" ht="27.0" hidden="1" customHeight="1" outlineLevel="1">
      <c r="A68" s="109"/>
      <c r="B68" s="96" t="s">
        <v>306</v>
      </c>
      <c r="C68" s="117" t="s">
        <v>307</v>
      </c>
      <c r="D68" s="232"/>
      <c r="E68" s="221"/>
      <c r="F68" s="221"/>
      <c r="G68" s="221"/>
      <c r="H68" s="221"/>
      <c r="I68" s="221"/>
      <c r="J68" s="138"/>
      <c r="K68" s="220"/>
      <c r="L68" s="220"/>
      <c r="M68" s="204"/>
      <c r="N68" s="205"/>
      <c r="O68" s="204"/>
      <c r="P68" s="101"/>
      <c r="Q68" s="102"/>
      <c r="R68" s="102"/>
      <c r="S68" s="104"/>
      <c r="T68" s="206"/>
      <c r="U68" s="106"/>
      <c r="V68" s="107"/>
      <c r="W68" s="108"/>
      <c r="X68" s="221"/>
      <c r="Y68" s="233"/>
      <c r="Z68" s="222"/>
      <c r="AA68" s="222"/>
      <c r="AB68" s="207"/>
      <c r="AC68" s="223"/>
      <c r="AD68" s="221"/>
      <c r="AE68" s="113" t="s">
        <v>395</v>
      </c>
      <c r="AF68" s="116" t="s">
        <v>396</v>
      </c>
      <c r="AG68" s="234"/>
      <c r="AH68" s="117"/>
      <c r="AI68" s="118"/>
      <c r="AJ68" s="117"/>
      <c r="AK68" s="117"/>
    </row>
    <row r="69" ht="27.0" hidden="1" customHeight="1" outlineLevel="1">
      <c r="A69" s="85"/>
      <c r="B69" s="70" t="s">
        <v>399</v>
      </c>
      <c r="C69" s="91" t="s">
        <v>400</v>
      </c>
      <c r="D69" s="235"/>
      <c r="E69" s="227"/>
      <c r="F69" s="227"/>
      <c r="G69" s="227"/>
      <c r="H69" s="227"/>
      <c r="I69" s="227"/>
      <c r="J69" s="172"/>
      <c r="K69" s="226"/>
      <c r="L69" s="226"/>
      <c r="M69" s="213"/>
      <c r="N69" s="205"/>
      <c r="O69" s="213"/>
      <c r="P69" s="76"/>
      <c r="Q69" s="78"/>
      <c r="R69" s="78"/>
      <c r="S69" s="80"/>
      <c r="T69" s="214"/>
      <c r="U69" s="82"/>
      <c r="V69" s="83"/>
      <c r="W69" s="84"/>
      <c r="X69" s="227"/>
      <c r="Y69" s="236"/>
      <c r="Z69" s="228"/>
      <c r="AA69" s="228"/>
      <c r="AB69" s="218"/>
      <c r="AC69" s="229"/>
      <c r="AD69" s="227"/>
      <c r="AE69" s="89" t="s">
        <v>395</v>
      </c>
      <c r="AF69" s="121" t="s">
        <v>396</v>
      </c>
      <c r="AG69" s="237"/>
      <c r="AH69" s="238"/>
      <c r="AI69" s="239"/>
      <c r="AJ69" s="238"/>
      <c r="AK69" s="238"/>
    </row>
    <row r="70" ht="27.0" hidden="1" customHeight="1" outlineLevel="1">
      <c r="A70" s="109"/>
      <c r="B70" s="96" t="s">
        <v>401</v>
      </c>
      <c r="C70" s="117" t="s">
        <v>402</v>
      </c>
      <c r="D70" s="232"/>
      <c r="E70" s="221"/>
      <c r="F70" s="221"/>
      <c r="G70" s="221"/>
      <c r="H70" s="221"/>
      <c r="I70" s="221"/>
      <c r="J70" s="138"/>
      <c r="K70" s="220"/>
      <c r="L70" s="220"/>
      <c r="M70" s="204"/>
      <c r="N70" s="205"/>
      <c r="O70" s="204"/>
      <c r="P70" s="101"/>
      <c r="Q70" s="102"/>
      <c r="R70" s="102"/>
      <c r="S70" s="104"/>
      <c r="T70" s="206"/>
      <c r="U70" s="106"/>
      <c r="V70" s="107"/>
      <c r="W70" s="108"/>
      <c r="X70" s="221"/>
      <c r="Y70" s="233"/>
      <c r="Z70" s="222"/>
      <c r="AA70" s="222"/>
      <c r="AB70" s="207"/>
      <c r="AC70" s="223"/>
      <c r="AD70" s="221"/>
      <c r="AE70" s="113" t="s">
        <v>395</v>
      </c>
      <c r="AF70" s="116" t="s">
        <v>396</v>
      </c>
      <c r="AG70" s="234"/>
      <c r="AH70" s="240"/>
      <c r="AI70" s="241"/>
      <c r="AJ70" s="240"/>
      <c r="AK70" s="240"/>
    </row>
    <row r="71" ht="27.0" hidden="1" customHeight="1" outlineLevel="1">
      <c r="A71" s="85"/>
      <c r="B71" s="70" t="s">
        <v>403</v>
      </c>
      <c r="C71" s="91" t="s">
        <v>404</v>
      </c>
      <c r="D71" s="235"/>
      <c r="E71" s="227"/>
      <c r="F71" s="227"/>
      <c r="G71" s="227"/>
      <c r="H71" s="227"/>
      <c r="I71" s="227"/>
      <c r="J71" s="172"/>
      <c r="K71" s="226"/>
      <c r="L71" s="226"/>
      <c r="M71" s="213"/>
      <c r="N71" s="205"/>
      <c r="O71" s="213"/>
      <c r="P71" s="76"/>
      <c r="Q71" s="78"/>
      <c r="R71" s="78"/>
      <c r="S71" s="80"/>
      <c r="T71" s="214"/>
      <c r="U71" s="82"/>
      <c r="V71" s="83"/>
      <c r="W71" s="84"/>
      <c r="X71" s="227"/>
      <c r="Y71" s="236"/>
      <c r="Z71" s="228"/>
      <c r="AA71" s="228"/>
      <c r="AB71" s="218"/>
      <c r="AC71" s="229"/>
      <c r="AD71" s="227"/>
      <c r="AE71" s="89" t="s">
        <v>395</v>
      </c>
      <c r="AF71" s="121" t="s">
        <v>396</v>
      </c>
      <c r="AG71" s="237"/>
      <c r="AH71" s="238"/>
      <c r="AI71" s="239"/>
      <c r="AJ71" s="238"/>
      <c r="AK71" s="238"/>
    </row>
    <row r="72" ht="27.0" hidden="1" customHeight="1" outlineLevel="1">
      <c r="A72" s="109"/>
      <c r="B72" s="96" t="s">
        <v>405</v>
      </c>
      <c r="C72" s="117" t="s">
        <v>406</v>
      </c>
      <c r="D72" s="232"/>
      <c r="E72" s="221"/>
      <c r="F72" s="221"/>
      <c r="G72" s="221"/>
      <c r="H72" s="221"/>
      <c r="I72" s="221"/>
      <c r="J72" s="138"/>
      <c r="K72" s="220"/>
      <c r="L72" s="220"/>
      <c r="M72" s="204"/>
      <c r="N72" s="205"/>
      <c r="O72" s="204"/>
      <c r="P72" s="101"/>
      <c r="Q72" s="102"/>
      <c r="R72" s="102"/>
      <c r="S72" s="104"/>
      <c r="T72" s="206"/>
      <c r="U72" s="106"/>
      <c r="V72" s="107"/>
      <c r="W72" s="108"/>
      <c r="X72" s="221"/>
      <c r="Y72" s="233"/>
      <c r="Z72" s="222"/>
      <c r="AA72" s="222"/>
      <c r="AB72" s="207"/>
      <c r="AC72" s="223"/>
      <c r="AD72" s="221"/>
      <c r="AE72" s="113" t="s">
        <v>395</v>
      </c>
      <c r="AF72" s="116" t="s">
        <v>396</v>
      </c>
      <c r="AG72" s="234"/>
      <c r="AH72" s="240"/>
      <c r="AI72" s="241"/>
      <c r="AJ72" s="240"/>
      <c r="AK72" s="240"/>
    </row>
    <row r="73" ht="27.0" hidden="1" customHeight="1" outlineLevel="1">
      <c r="A73" s="85"/>
      <c r="B73" s="70" t="s">
        <v>407</v>
      </c>
      <c r="C73" s="91" t="s">
        <v>408</v>
      </c>
      <c r="D73" s="235"/>
      <c r="E73" s="227"/>
      <c r="F73" s="227"/>
      <c r="G73" s="227"/>
      <c r="H73" s="227"/>
      <c r="I73" s="227"/>
      <c r="J73" s="172"/>
      <c r="K73" s="226"/>
      <c r="L73" s="226"/>
      <c r="M73" s="213"/>
      <c r="N73" s="205"/>
      <c r="O73" s="213"/>
      <c r="P73" s="76"/>
      <c r="Q73" s="78"/>
      <c r="R73" s="78"/>
      <c r="S73" s="80"/>
      <c r="T73" s="214"/>
      <c r="U73" s="82"/>
      <c r="V73" s="83"/>
      <c r="W73" s="84"/>
      <c r="X73" s="227"/>
      <c r="Y73" s="236"/>
      <c r="Z73" s="228"/>
      <c r="AA73" s="228"/>
      <c r="AB73" s="218"/>
      <c r="AC73" s="229"/>
      <c r="AD73" s="227"/>
      <c r="AE73" s="89" t="s">
        <v>395</v>
      </c>
      <c r="AF73" s="121" t="s">
        <v>396</v>
      </c>
      <c r="AG73" s="237"/>
      <c r="AH73" s="238"/>
      <c r="AI73" s="239"/>
      <c r="AJ73" s="238"/>
      <c r="AK73" s="238"/>
    </row>
    <row r="74" ht="27.0" hidden="1" customHeight="1" outlineLevel="1">
      <c r="A74" s="109"/>
      <c r="B74" s="96" t="s">
        <v>409</v>
      </c>
      <c r="C74" s="117" t="s">
        <v>410</v>
      </c>
      <c r="D74" s="232"/>
      <c r="E74" s="221"/>
      <c r="F74" s="221"/>
      <c r="G74" s="221"/>
      <c r="H74" s="221"/>
      <c r="I74" s="221"/>
      <c r="J74" s="138"/>
      <c r="K74" s="220"/>
      <c r="L74" s="220"/>
      <c r="M74" s="204"/>
      <c r="N74" s="205"/>
      <c r="O74" s="204"/>
      <c r="P74" s="101"/>
      <c r="Q74" s="102"/>
      <c r="R74" s="102"/>
      <c r="S74" s="104"/>
      <c r="T74" s="206"/>
      <c r="U74" s="106"/>
      <c r="V74" s="107"/>
      <c r="W74" s="108"/>
      <c r="X74" s="221"/>
      <c r="Y74" s="233"/>
      <c r="Z74" s="222"/>
      <c r="AA74" s="222"/>
      <c r="AB74" s="207"/>
      <c r="AC74" s="223"/>
      <c r="AD74" s="221"/>
      <c r="AE74" s="113" t="s">
        <v>395</v>
      </c>
      <c r="AF74" s="116" t="s">
        <v>396</v>
      </c>
      <c r="AG74" s="234"/>
      <c r="AH74" s="240"/>
      <c r="AI74" s="241"/>
      <c r="AJ74" s="240"/>
      <c r="AK74" s="240"/>
    </row>
    <row r="75" ht="27.0" hidden="1" customHeight="1" outlineLevel="1">
      <c r="A75" s="85"/>
      <c r="B75" s="70" t="s">
        <v>411</v>
      </c>
      <c r="C75" s="200" t="s">
        <v>412</v>
      </c>
      <c r="D75" s="235"/>
      <c r="F75" s="172"/>
      <c r="K75" s="226"/>
      <c r="L75" s="226"/>
      <c r="M75" s="213"/>
      <c r="N75" s="205"/>
      <c r="O75" s="213"/>
      <c r="P75" s="76"/>
      <c r="Q75" s="78"/>
      <c r="R75" s="78"/>
      <c r="S75" s="80"/>
      <c r="T75" s="214"/>
      <c r="U75" s="82"/>
      <c r="V75" s="83"/>
      <c r="W75" s="84"/>
      <c r="X75" s="227"/>
      <c r="Y75" s="236"/>
      <c r="Z75" s="228"/>
      <c r="AA75" s="228"/>
      <c r="AB75" s="218" t="s">
        <v>413</v>
      </c>
      <c r="AC75" s="229"/>
      <c r="AD75" s="227"/>
      <c r="AE75" s="89" t="s">
        <v>395</v>
      </c>
      <c r="AF75" s="121" t="s">
        <v>396</v>
      </c>
      <c r="AG75" s="237"/>
      <c r="AH75" s="238"/>
      <c r="AI75" s="239"/>
      <c r="AJ75" s="238"/>
      <c r="AK75" s="238"/>
    </row>
    <row r="76" ht="27.0" hidden="1" customHeight="1" outlineLevel="1">
      <c r="A76" s="109"/>
      <c r="B76" s="96"/>
      <c r="C76" s="187" t="s">
        <v>414</v>
      </c>
      <c r="D76" s="232"/>
      <c r="F76" s="138"/>
      <c r="K76" s="220"/>
      <c r="L76" s="220"/>
      <c r="M76" s="204"/>
      <c r="N76" s="205"/>
      <c r="O76" s="204"/>
      <c r="P76" s="101"/>
      <c r="Q76" s="102"/>
      <c r="R76" s="102"/>
      <c r="S76" s="104"/>
      <c r="T76" s="206"/>
      <c r="U76" s="106"/>
      <c r="V76" s="107"/>
      <c r="W76" s="108"/>
      <c r="X76" s="221"/>
      <c r="Y76" s="233"/>
      <c r="Z76" s="222"/>
      <c r="AA76" s="222"/>
      <c r="AB76" s="207" t="s">
        <v>415</v>
      </c>
      <c r="AC76" s="223"/>
      <c r="AD76" s="221"/>
      <c r="AE76" s="113" t="s">
        <v>395</v>
      </c>
      <c r="AF76" s="116" t="s">
        <v>396</v>
      </c>
      <c r="AG76" s="234"/>
      <c r="AH76" s="240"/>
      <c r="AI76" s="241"/>
      <c r="AJ76" s="240"/>
      <c r="AK76" s="240"/>
    </row>
    <row r="77" ht="27.0" hidden="1" customHeight="1" outlineLevel="1">
      <c r="A77" s="242"/>
      <c r="B77" s="70" t="s">
        <v>416</v>
      </c>
      <c r="C77" s="200" t="s">
        <v>417</v>
      </c>
      <c r="D77" s="243"/>
      <c r="F77" s="172"/>
      <c r="K77" s="74"/>
      <c r="L77" s="74"/>
      <c r="M77" s="76"/>
      <c r="N77" s="198"/>
      <c r="O77" s="76"/>
      <c r="P77" s="76"/>
      <c r="Q77" s="78"/>
      <c r="R77" s="79"/>
      <c r="S77" s="80"/>
      <c r="T77" s="81"/>
      <c r="U77" s="82"/>
      <c r="V77" s="83"/>
      <c r="W77" s="84"/>
      <c r="X77" s="85"/>
      <c r="Y77" s="85" t="s">
        <v>16</v>
      </c>
      <c r="Z77" s="123"/>
      <c r="AA77" s="88"/>
      <c r="AB77" s="89">
        <v>4.60331224403E12</v>
      </c>
      <c r="AC77" s="201" t="s">
        <v>418</v>
      </c>
      <c r="AD77" s="85" t="s">
        <v>184</v>
      </c>
      <c r="AE77" s="244" t="s">
        <v>419</v>
      </c>
      <c r="AF77" s="91" t="s">
        <v>420</v>
      </c>
      <c r="AG77" s="91" t="s">
        <v>312</v>
      </c>
      <c r="AH77" s="91" t="s">
        <v>421</v>
      </c>
      <c r="AI77" s="94" t="s">
        <v>176</v>
      </c>
      <c r="AJ77" s="91"/>
      <c r="AK77" s="91" t="s">
        <v>178</v>
      </c>
    </row>
    <row r="78" ht="27.0" hidden="1" customHeight="1" outlineLevel="1">
      <c r="A78" s="193"/>
      <c r="B78" s="96" t="s">
        <v>422</v>
      </c>
      <c r="C78" s="187" t="s">
        <v>423</v>
      </c>
      <c r="D78" s="141"/>
      <c r="F78" s="138"/>
      <c r="K78" s="100"/>
      <c r="L78" s="100"/>
      <c r="M78" s="101"/>
      <c r="N78" s="198"/>
      <c r="O78" s="101"/>
      <c r="P78" s="101"/>
      <c r="Q78" s="102"/>
      <c r="R78" s="103"/>
      <c r="S78" s="104"/>
      <c r="T78" s="105"/>
      <c r="U78" s="106"/>
      <c r="V78" s="107"/>
      <c r="W78" s="108"/>
      <c r="X78" s="109"/>
      <c r="Y78" s="110"/>
      <c r="Z78" s="131"/>
      <c r="AA78" s="112"/>
      <c r="AB78" s="113"/>
      <c r="AC78" s="181"/>
      <c r="AD78" s="109"/>
      <c r="AE78" s="117"/>
      <c r="AF78" s="117"/>
      <c r="AG78" s="117"/>
      <c r="AH78" s="117"/>
      <c r="AI78" s="118"/>
      <c r="AJ78" s="117"/>
      <c r="AK78" s="117"/>
    </row>
    <row r="79" ht="27.0" hidden="1" customHeight="1" outlineLevel="1">
      <c r="A79" s="242"/>
      <c r="B79" s="70" t="s">
        <v>424</v>
      </c>
      <c r="C79" s="200" t="s">
        <v>425</v>
      </c>
      <c r="D79" s="243"/>
      <c r="E79" s="172"/>
      <c r="F79" s="172"/>
      <c r="G79" s="172"/>
      <c r="H79" s="172"/>
      <c r="I79" s="172"/>
      <c r="J79" s="172"/>
      <c r="K79" s="74"/>
      <c r="L79" s="74"/>
      <c r="M79" s="76"/>
      <c r="N79" s="198"/>
      <c r="O79" s="76"/>
      <c r="P79" s="76"/>
      <c r="Q79" s="78"/>
      <c r="R79" s="79"/>
      <c r="S79" s="80"/>
      <c r="T79" s="81"/>
      <c r="U79" s="82"/>
      <c r="V79" s="83"/>
      <c r="W79" s="84"/>
      <c r="X79" s="85"/>
      <c r="Y79" s="85"/>
      <c r="Z79" s="123"/>
      <c r="AA79" s="88"/>
      <c r="AB79" s="89"/>
      <c r="AC79" s="245"/>
      <c r="AD79" s="85"/>
      <c r="AE79" s="244"/>
      <c r="AF79" s="91"/>
      <c r="AG79" s="91"/>
      <c r="AH79" s="91"/>
      <c r="AI79" s="94"/>
      <c r="AJ79" s="91"/>
      <c r="AK79" s="91"/>
    </row>
    <row r="80" ht="27.0" hidden="1" customHeight="1" outlineLevel="1">
      <c r="A80" s="193"/>
      <c r="B80" s="96" t="s">
        <v>426</v>
      </c>
      <c r="C80" s="187" t="s">
        <v>427</v>
      </c>
      <c r="D80" s="141"/>
      <c r="E80" s="138"/>
      <c r="F80" s="138"/>
      <c r="G80" s="138"/>
      <c r="H80" s="138"/>
      <c r="I80" s="138"/>
      <c r="J80" s="138"/>
      <c r="K80" s="100"/>
      <c r="L80" s="100"/>
      <c r="M80" s="101"/>
      <c r="N80" s="198"/>
      <c r="O80" s="101"/>
      <c r="P80" s="101"/>
      <c r="Q80" s="102"/>
      <c r="R80" s="103"/>
      <c r="S80" s="104"/>
      <c r="T80" s="105"/>
      <c r="U80" s="106"/>
      <c r="V80" s="107"/>
      <c r="W80" s="108"/>
      <c r="X80" s="109"/>
      <c r="Y80" s="109"/>
      <c r="Z80" s="131"/>
      <c r="AA80" s="112"/>
      <c r="AB80" s="113"/>
      <c r="AC80" s="199"/>
      <c r="AD80" s="109"/>
      <c r="AE80" s="244"/>
      <c r="AF80" s="117"/>
      <c r="AG80" s="117"/>
      <c r="AH80" s="117"/>
      <c r="AI80" s="118"/>
      <c r="AJ80" s="117"/>
      <c r="AK80" s="117"/>
    </row>
    <row r="81" ht="27.0" hidden="1" customHeight="1" outlineLevel="1">
      <c r="A81" s="242"/>
      <c r="B81" s="70" t="s">
        <v>428</v>
      </c>
      <c r="C81" s="200" t="s">
        <v>427</v>
      </c>
      <c r="D81" s="243"/>
      <c r="E81" s="172"/>
      <c r="F81" s="172"/>
      <c r="G81" s="172"/>
      <c r="H81" s="172"/>
      <c r="I81" s="172"/>
      <c r="J81" s="172"/>
      <c r="K81" s="74"/>
      <c r="L81" s="74"/>
      <c r="M81" s="76"/>
      <c r="N81" s="198"/>
      <c r="O81" s="76"/>
      <c r="P81" s="76"/>
      <c r="Q81" s="78"/>
      <c r="R81" s="79"/>
      <c r="S81" s="80"/>
      <c r="T81" s="81"/>
      <c r="U81" s="82"/>
      <c r="V81" s="83"/>
      <c r="W81" s="84"/>
      <c r="X81" s="85"/>
      <c r="Y81" s="85"/>
      <c r="Z81" s="123"/>
      <c r="AA81" s="88"/>
      <c r="AB81" s="89"/>
      <c r="AC81" s="245"/>
      <c r="AD81" s="85"/>
      <c r="AE81" s="244"/>
      <c r="AF81" s="91"/>
      <c r="AG81" s="91"/>
      <c r="AH81" s="91"/>
      <c r="AI81" s="94"/>
      <c r="AJ81" s="91"/>
      <c r="AK81" s="91"/>
    </row>
    <row r="82" ht="27.0" hidden="1" customHeight="1" outlineLevel="1">
      <c r="A82" s="109"/>
      <c r="B82" s="96"/>
      <c r="C82" s="117" t="s">
        <v>429</v>
      </c>
      <c r="D82" s="183"/>
      <c r="F82" s="138"/>
      <c r="K82" s="109"/>
      <c r="L82" s="109"/>
      <c r="M82" s="101"/>
      <c r="N82" s="198"/>
      <c r="O82" s="101"/>
      <c r="P82" s="101"/>
      <c r="Q82" s="102"/>
      <c r="R82" s="103"/>
      <c r="S82" s="104"/>
      <c r="T82" s="184"/>
      <c r="U82" s="186"/>
      <c r="V82" s="107"/>
      <c r="W82" s="108"/>
      <c r="X82" s="109"/>
      <c r="Y82" s="110"/>
      <c r="Z82" s="131"/>
      <c r="AA82" s="112"/>
      <c r="AB82" s="113"/>
      <c r="AC82" s="181"/>
      <c r="AD82" s="109"/>
      <c r="AE82" s="117"/>
      <c r="AF82" s="117"/>
      <c r="AG82" s="117"/>
      <c r="AH82" s="117"/>
      <c r="AI82" s="118"/>
      <c r="AJ82" s="117"/>
      <c r="AK82" s="117"/>
    </row>
    <row r="83" ht="27.0" hidden="1" customHeight="1" outlineLevel="1">
      <c r="A83" s="85"/>
      <c r="B83" s="70"/>
      <c r="C83" s="91" t="s">
        <v>430</v>
      </c>
      <c r="D83" s="246"/>
      <c r="F83" s="172"/>
      <c r="K83" s="85"/>
      <c r="L83" s="85"/>
      <c r="M83" s="76"/>
      <c r="N83" s="198"/>
      <c r="O83" s="76"/>
      <c r="P83" s="76"/>
      <c r="Q83" s="78"/>
      <c r="R83" s="79"/>
      <c r="S83" s="80"/>
      <c r="T83" s="175"/>
      <c r="U83" s="247"/>
      <c r="V83" s="83"/>
      <c r="W83" s="84"/>
      <c r="X83" s="85"/>
      <c r="Y83" s="86"/>
      <c r="Z83" s="123"/>
      <c r="AA83" s="88"/>
      <c r="AB83" s="89"/>
      <c r="AC83" s="182"/>
      <c r="AD83" s="85"/>
      <c r="AE83" s="91"/>
      <c r="AF83" s="91"/>
      <c r="AG83" s="91"/>
      <c r="AH83" s="91"/>
      <c r="AI83" s="94"/>
      <c r="AJ83" s="91"/>
      <c r="AK83" s="91"/>
    </row>
    <row r="84" ht="27.0" hidden="1" customHeight="1" outlineLevel="1">
      <c r="A84" s="109"/>
      <c r="B84" s="96"/>
      <c r="C84" s="117" t="s">
        <v>431</v>
      </c>
      <c r="D84" s="183"/>
      <c r="E84" s="138"/>
      <c r="F84" s="138"/>
      <c r="G84" s="138"/>
      <c r="H84" s="138"/>
      <c r="I84" s="138"/>
      <c r="J84" s="138"/>
      <c r="K84" s="109"/>
      <c r="L84" s="109"/>
      <c r="M84" s="101"/>
      <c r="N84" s="198"/>
      <c r="O84" s="101"/>
      <c r="P84" s="101"/>
      <c r="Q84" s="102"/>
      <c r="R84" s="103"/>
      <c r="S84" s="104"/>
      <c r="T84" s="184"/>
      <c r="U84" s="186"/>
      <c r="V84" s="107"/>
      <c r="W84" s="108"/>
      <c r="X84" s="109"/>
      <c r="Y84" s="109"/>
      <c r="Z84" s="131"/>
      <c r="AA84" s="112"/>
      <c r="AB84" s="113"/>
      <c r="AC84" s="199"/>
      <c r="AD84" s="109"/>
      <c r="AE84" s="117"/>
      <c r="AF84" s="117"/>
      <c r="AG84" s="117"/>
      <c r="AH84" s="117"/>
      <c r="AI84" s="118"/>
      <c r="AJ84" s="117"/>
      <c r="AK84" s="117"/>
    </row>
    <row r="85" ht="27.0" hidden="1" customHeight="1" outlineLevel="1">
      <c r="A85" s="85"/>
      <c r="B85" s="70"/>
      <c r="C85" s="91" t="s">
        <v>432</v>
      </c>
      <c r="D85" s="246"/>
      <c r="F85" s="172"/>
      <c r="K85" s="85"/>
      <c r="L85" s="85"/>
      <c r="M85" s="76"/>
      <c r="N85" s="198"/>
      <c r="O85" s="76"/>
      <c r="P85" s="76"/>
      <c r="Q85" s="78"/>
      <c r="R85" s="79"/>
      <c r="S85" s="80"/>
      <c r="T85" s="175"/>
      <c r="U85" s="247"/>
      <c r="V85" s="83"/>
      <c r="W85" s="84"/>
      <c r="X85" s="85"/>
      <c r="Y85" s="85"/>
      <c r="Z85" s="123"/>
      <c r="AA85" s="88"/>
      <c r="AB85" s="89">
        <v>4.603312244146E12</v>
      </c>
      <c r="AC85" s="245"/>
      <c r="AD85" s="85"/>
      <c r="AE85" s="91"/>
      <c r="AF85" s="91"/>
      <c r="AG85" s="91"/>
      <c r="AH85" s="91"/>
      <c r="AI85" s="94"/>
      <c r="AJ85" s="91"/>
      <c r="AK85" s="91"/>
    </row>
    <row r="86" ht="25.5" customHeight="1" collapsed="1">
      <c r="A86" s="178"/>
      <c r="B86" s="150" t="s">
        <v>433</v>
      </c>
      <c r="C86" s="179"/>
      <c r="D86" s="180"/>
      <c r="E86" s="152"/>
      <c r="F86" s="152"/>
      <c r="G86" s="152"/>
      <c r="H86" s="152"/>
      <c r="I86" s="152"/>
      <c r="J86" s="152"/>
      <c r="K86" s="153"/>
      <c r="L86" s="153"/>
      <c r="M86" s="155"/>
      <c r="N86" s="155"/>
      <c r="O86" s="155"/>
      <c r="P86" s="154"/>
      <c r="Q86" s="155"/>
      <c r="R86" s="156"/>
      <c r="S86" s="157"/>
      <c r="T86" s="158"/>
      <c r="U86" s="159"/>
      <c r="V86" s="160"/>
      <c r="W86" s="161"/>
      <c r="X86" s="155"/>
      <c r="Y86" s="162"/>
      <c r="Z86" s="163"/>
      <c r="AA86" s="164"/>
      <c r="AB86" s="155"/>
      <c r="AC86" s="165"/>
      <c r="AD86" s="155"/>
      <c r="AE86" s="166"/>
      <c r="AF86" s="167"/>
      <c r="AG86" s="167"/>
      <c r="AH86" s="168"/>
      <c r="AI86" s="169"/>
      <c r="AJ86" s="168"/>
      <c r="AK86" s="168"/>
    </row>
    <row r="87" ht="37.5" hidden="1" customHeight="1" outlineLevel="1">
      <c r="A87" s="248"/>
      <c r="B87" s="249" t="s">
        <v>434</v>
      </c>
      <c r="C87" s="200" t="s">
        <v>435</v>
      </c>
      <c r="D87" s="72"/>
      <c r="E87" s="250">
        <v>690.0</v>
      </c>
      <c r="F87" s="251" t="s">
        <v>436</v>
      </c>
      <c r="K87" s="74">
        <v>28.0</v>
      </c>
      <c r="L87" s="252"/>
      <c r="M87" s="253" t="str">
        <f t="shared" ref="M87:M90" si="58">if(L87&gt;0,L87*(E87),"-")</f>
        <v>-</v>
      </c>
      <c r="N87" s="254" t="str">
        <f t="shared" ref="N87:N90" si="59">if(L87&gt;0,$L87*P87,"-")</f>
        <v>-</v>
      </c>
      <c r="O87" s="253" t="str">
        <f t="shared" ref="O87:O90" si="60">if(L87&gt;0,M87-N87,"-")</f>
        <v>-</v>
      </c>
      <c r="P87" s="253" t="str">
        <f t="shared" ref="P87:P90" si="61">if(L87&gt;0,if($M$5&gt;$I$5,$I87,if($M$5&gt;$H$5,$H87,if($M$5&gt;$G$5,$G87,if($M$5&gt;$F$5,$F87,$E87)))),"-")</f>
        <v>-</v>
      </c>
      <c r="Q87" s="255">
        <f t="shared" ref="Q87:Q95" si="62">L87*V87</f>
        <v>0</v>
      </c>
      <c r="R87" s="214">
        <f t="shared" ref="R87:R95" si="63">CEILING(L87/K87,1)</f>
        <v>0</v>
      </c>
      <c r="S87" s="256">
        <f t="shared" ref="S87:S95" si="64">L87*W87</f>
        <v>0</v>
      </c>
      <c r="T87" s="81">
        <v>80.0</v>
      </c>
      <c r="U87" s="82">
        <f t="shared" ref="U87:U88" si="65">T87/E87</f>
        <v>0.115942029</v>
      </c>
      <c r="V87" s="257">
        <v>0.15</v>
      </c>
      <c r="W87" s="258">
        <f t="shared" ref="W87:W88" si="66">12*12*4/1000000</f>
        <v>0.000576</v>
      </c>
      <c r="X87" s="74" t="s">
        <v>437</v>
      </c>
      <c r="Y87" s="259">
        <v>44058.0</v>
      </c>
      <c r="Z87" s="260" t="s">
        <v>102</v>
      </c>
      <c r="AA87" s="261">
        <v>0.1</v>
      </c>
      <c r="AB87" s="262" t="s">
        <v>438</v>
      </c>
      <c r="AC87" s="263" t="s">
        <v>569</v>
      </c>
      <c r="AD87" s="74" t="s">
        <v>62</v>
      </c>
      <c r="AE87" s="200" t="s">
        <v>440</v>
      </c>
      <c r="AF87" s="264" t="s">
        <v>441</v>
      </c>
      <c r="AG87" s="264"/>
      <c r="AH87" s="200" t="s">
        <v>442</v>
      </c>
      <c r="AI87" s="265" t="s">
        <v>443</v>
      </c>
      <c r="AJ87" s="200" t="s">
        <v>444</v>
      </c>
      <c r="AK87" s="200" t="s">
        <v>445</v>
      </c>
    </row>
    <row r="88" ht="44.25" hidden="1" customHeight="1" outlineLevel="1">
      <c r="A88" s="266"/>
      <c r="B88" s="267" t="s">
        <v>446</v>
      </c>
      <c r="C88" s="187" t="s">
        <v>447</v>
      </c>
      <c r="D88" s="98"/>
      <c r="E88" s="268">
        <v>1290.0</v>
      </c>
      <c r="F88" s="188" t="s">
        <v>436</v>
      </c>
      <c r="K88" s="100">
        <v>28.0</v>
      </c>
      <c r="L88" s="252"/>
      <c r="M88" s="269" t="str">
        <f t="shared" si="58"/>
        <v>-</v>
      </c>
      <c r="N88" s="254" t="str">
        <f t="shared" si="59"/>
        <v>-</v>
      </c>
      <c r="O88" s="269" t="str">
        <f t="shared" si="60"/>
        <v>-</v>
      </c>
      <c r="P88" s="269" t="str">
        <f t="shared" si="61"/>
        <v>-</v>
      </c>
      <c r="Q88" s="270">
        <f t="shared" si="62"/>
        <v>0</v>
      </c>
      <c r="R88" s="206">
        <f t="shared" si="63"/>
        <v>0</v>
      </c>
      <c r="S88" s="271">
        <f t="shared" si="64"/>
        <v>0</v>
      </c>
      <c r="T88" s="105">
        <f>115+100</f>
        <v>215</v>
      </c>
      <c r="U88" s="106">
        <f t="shared" si="65"/>
        <v>0.1666666667</v>
      </c>
      <c r="V88" s="272">
        <v>0.2</v>
      </c>
      <c r="W88" s="273">
        <f t="shared" si="66"/>
        <v>0.000576</v>
      </c>
      <c r="X88" s="100" t="s">
        <v>437</v>
      </c>
      <c r="Y88" s="274">
        <v>44078.0</v>
      </c>
      <c r="Z88" s="275" t="s">
        <v>90</v>
      </c>
      <c r="AA88" s="276">
        <v>0.1</v>
      </c>
      <c r="AB88" s="277">
        <v>4.603312075733E12</v>
      </c>
      <c r="AC88" s="278" t="s">
        <v>570</v>
      </c>
      <c r="AD88" s="100" t="s">
        <v>62</v>
      </c>
      <c r="AE88" s="279" t="s">
        <v>449</v>
      </c>
      <c r="AF88" s="280" t="s">
        <v>450</v>
      </c>
      <c r="AG88" s="280" t="s">
        <v>451</v>
      </c>
      <c r="AH88" s="187" t="s">
        <v>452</v>
      </c>
      <c r="AI88" s="281" t="s">
        <v>453</v>
      </c>
      <c r="AJ88" s="187" t="s">
        <v>454</v>
      </c>
      <c r="AK88" s="187" t="s">
        <v>455</v>
      </c>
    </row>
    <row r="89" ht="54.0" hidden="1" customHeight="1" outlineLevel="1">
      <c r="A89" s="248"/>
      <c r="B89" s="249" t="s">
        <v>456</v>
      </c>
      <c r="C89" s="200" t="s">
        <v>457</v>
      </c>
      <c r="D89" s="282"/>
      <c r="E89" s="250">
        <v>1990.0</v>
      </c>
      <c r="F89" s="251" t="s">
        <v>436</v>
      </c>
      <c r="K89" s="74">
        <v>12.0</v>
      </c>
      <c r="L89" s="252"/>
      <c r="M89" s="253" t="str">
        <f t="shared" si="58"/>
        <v>-</v>
      </c>
      <c r="N89" s="254" t="str">
        <f t="shared" si="59"/>
        <v>-</v>
      </c>
      <c r="O89" s="253" t="str">
        <f t="shared" si="60"/>
        <v>-</v>
      </c>
      <c r="P89" s="253" t="str">
        <f t="shared" si="61"/>
        <v>-</v>
      </c>
      <c r="Q89" s="255">
        <f t="shared" si="62"/>
        <v>0</v>
      </c>
      <c r="R89" s="214">
        <f t="shared" si="63"/>
        <v>0</v>
      </c>
      <c r="S89" s="256">
        <f t="shared" si="64"/>
        <v>0</v>
      </c>
      <c r="T89" s="81"/>
      <c r="U89" s="82"/>
      <c r="V89" s="257">
        <v>0.75</v>
      </c>
      <c r="W89" s="258">
        <f>23*23*5/1000000</f>
        <v>0.002645</v>
      </c>
      <c r="X89" s="74" t="s">
        <v>71</v>
      </c>
      <c r="Y89" s="259">
        <v>44831.0</v>
      </c>
      <c r="Z89" s="283" t="s">
        <v>155</v>
      </c>
      <c r="AA89" s="261">
        <v>0.1</v>
      </c>
      <c r="AB89" s="262">
        <v>4.603312055858E12</v>
      </c>
      <c r="AC89" s="263" t="s">
        <v>571</v>
      </c>
      <c r="AD89" s="74" t="s">
        <v>62</v>
      </c>
      <c r="AE89" s="200" t="s">
        <v>459</v>
      </c>
      <c r="AF89" s="200" t="s">
        <v>460</v>
      </c>
      <c r="AG89" s="200"/>
      <c r="AH89" s="200"/>
      <c r="AI89" s="265"/>
      <c r="AJ89" s="265" t="s">
        <v>461</v>
      </c>
      <c r="AK89" s="265" t="s">
        <v>462</v>
      </c>
    </row>
    <row r="90" ht="57.0" hidden="1" customHeight="1" outlineLevel="1">
      <c r="A90" s="100"/>
      <c r="B90" s="267">
        <v>1110.0</v>
      </c>
      <c r="C90" s="187" t="s">
        <v>463</v>
      </c>
      <c r="D90" s="284"/>
      <c r="E90" s="268">
        <v>1490.0</v>
      </c>
      <c r="F90" s="188" t="s">
        <v>436</v>
      </c>
      <c r="K90" s="100">
        <v>10.0</v>
      </c>
      <c r="L90" s="252"/>
      <c r="M90" s="269" t="str">
        <f t="shared" si="58"/>
        <v>-</v>
      </c>
      <c r="N90" s="254" t="str">
        <f t="shared" si="59"/>
        <v>-</v>
      </c>
      <c r="O90" s="269" t="str">
        <f t="shared" si="60"/>
        <v>-</v>
      </c>
      <c r="P90" s="269" t="str">
        <f t="shared" si="61"/>
        <v>-</v>
      </c>
      <c r="Q90" s="270">
        <f t="shared" si="62"/>
        <v>0</v>
      </c>
      <c r="R90" s="206">
        <f t="shared" si="63"/>
        <v>0</v>
      </c>
      <c r="S90" s="271">
        <f t="shared" si="64"/>
        <v>0</v>
      </c>
      <c r="T90" s="105"/>
      <c r="U90" s="106"/>
      <c r="V90" s="272">
        <v>0.75</v>
      </c>
      <c r="W90" s="273">
        <v>0.004</v>
      </c>
      <c r="X90" s="100" t="s">
        <v>464</v>
      </c>
      <c r="Y90" s="274">
        <v>44530.0</v>
      </c>
      <c r="Z90" s="285" t="s">
        <v>465</v>
      </c>
      <c r="AA90" s="276">
        <v>0.1</v>
      </c>
      <c r="AB90" s="277">
        <v>4.640018470028E12</v>
      </c>
      <c r="AC90" s="278" t="s">
        <v>466</v>
      </c>
      <c r="AD90" s="100" t="s">
        <v>62</v>
      </c>
      <c r="AE90" s="187" t="s">
        <v>467</v>
      </c>
      <c r="AF90" s="187" t="s">
        <v>468</v>
      </c>
      <c r="AG90" s="187"/>
      <c r="AH90" s="187"/>
      <c r="AI90" s="281"/>
      <c r="AJ90" s="187" t="s">
        <v>469</v>
      </c>
      <c r="AK90" s="187" t="s">
        <v>470</v>
      </c>
    </row>
    <row r="91" ht="39.75" hidden="1" customHeight="1" outlineLevel="1">
      <c r="A91" s="248"/>
      <c r="B91" s="249" t="s">
        <v>119</v>
      </c>
      <c r="C91" s="200" t="s">
        <v>471</v>
      </c>
      <c r="D91" s="72"/>
      <c r="E91" s="250">
        <v>690.0</v>
      </c>
      <c r="F91" s="251" t="s">
        <v>472</v>
      </c>
      <c r="K91" s="74">
        <v>25.0</v>
      </c>
      <c r="L91" s="252"/>
      <c r="M91" s="253"/>
      <c r="N91" s="254"/>
      <c r="O91" s="253"/>
      <c r="P91" s="253" t="str">
        <f t="shared" ref="P91:P92" si="67">IF(L91&gt;0,ROUND(($E91+10)*(1+N$1), 0),"-")</f>
        <v>-</v>
      </c>
      <c r="Q91" s="255">
        <f t="shared" si="62"/>
        <v>0</v>
      </c>
      <c r="R91" s="214">
        <f t="shared" si="63"/>
        <v>0</v>
      </c>
      <c r="S91" s="256">
        <f t="shared" si="64"/>
        <v>0</v>
      </c>
      <c r="T91" s="81">
        <v>64.0</v>
      </c>
      <c r="U91" s="82">
        <f t="shared" ref="U91:U99" si="68">T91/E91</f>
        <v>0.09275362319</v>
      </c>
      <c r="V91" s="257">
        <v>0.15</v>
      </c>
      <c r="W91" s="258">
        <f>9*12*2/1000000</f>
        <v>0.000216</v>
      </c>
      <c r="X91" s="74" t="s">
        <v>473</v>
      </c>
      <c r="Y91" s="259">
        <v>43803.0</v>
      </c>
      <c r="Z91" s="260" t="s">
        <v>60</v>
      </c>
      <c r="AA91" s="261">
        <v>0.1</v>
      </c>
      <c r="AB91" s="262" t="s">
        <v>474</v>
      </c>
      <c r="AC91" s="263" t="s">
        <v>572</v>
      </c>
      <c r="AD91" s="74" t="s">
        <v>62</v>
      </c>
      <c r="AE91" s="286" t="s">
        <v>476</v>
      </c>
      <c r="AF91" s="264" t="s">
        <v>123</v>
      </c>
      <c r="AG91" s="264"/>
      <c r="AH91" s="200" t="s">
        <v>124</v>
      </c>
      <c r="AI91" s="265" t="s">
        <v>125</v>
      </c>
      <c r="AJ91" s="200" t="s">
        <v>126</v>
      </c>
      <c r="AK91" s="200" t="s">
        <v>127</v>
      </c>
    </row>
    <row r="92" ht="36.75" hidden="1" customHeight="1" outlineLevel="1">
      <c r="A92" s="266"/>
      <c r="B92" s="96" t="s">
        <v>477</v>
      </c>
      <c r="C92" s="187" t="s">
        <v>478</v>
      </c>
      <c r="D92" s="98"/>
      <c r="E92" s="287">
        <v>2490.0</v>
      </c>
      <c r="F92" s="268" t="s">
        <v>479</v>
      </c>
      <c r="K92" s="100">
        <v>7.0</v>
      </c>
      <c r="L92" s="252"/>
      <c r="M92" s="269"/>
      <c r="N92" s="254"/>
      <c r="O92" s="101"/>
      <c r="P92" s="269" t="str">
        <f t="shared" si="67"/>
        <v>-</v>
      </c>
      <c r="Q92" s="102">
        <f t="shared" si="62"/>
        <v>0</v>
      </c>
      <c r="R92" s="103">
        <f t="shared" si="63"/>
        <v>0</v>
      </c>
      <c r="S92" s="104">
        <f t="shared" si="64"/>
        <v>0</v>
      </c>
      <c r="T92" s="105">
        <v>417.0</v>
      </c>
      <c r="U92" s="106">
        <f t="shared" si="68"/>
        <v>0.1674698795</v>
      </c>
      <c r="V92" s="272">
        <v>1.0</v>
      </c>
      <c r="W92" s="273">
        <f>30*30*7/1000000</f>
        <v>0.0063</v>
      </c>
      <c r="X92" s="100" t="s">
        <v>130</v>
      </c>
      <c r="Y92" s="274">
        <v>43056.0</v>
      </c>
      <c r="Z92" s="275" t="s">
        <v>102</v>
      </c>
      <c r="AA92" s="276">
        <v>0.1</v>
      </c>
      <c r="AB92" s="277">
        <v>4.660006613794E12</v>
      </c>
      <c r="AC92" s="122" t="s">
        <v>573</v>
      </c>
      <c r="AD92" s="109" t="s">
        <v>481</v>
      </c>
      <c r="AE92" s="115" t="s">
        <v>482</v>
      </c>
      <c r="AF92" s="288" t="s">
        <v>574</v>
      </c>
      <c r="AG92" s="116" t="s">
        <v>484</v>
      </c>
      <c r="AH92" s="117" t="s">
        <v>485</v>
      </c>
      <c r="AI92" s="118" t="s">
        <v>486</v>
      </c>
      <c r="AJ92" s="289" t="s">
        <v>487</v>
      </c>
      <c r="AK92" s="117" t="s">
        <v>488</v>
      </c>
    </row>
    <row r="93" ht="36.75" hidden="1" customHeight="1" outlineLevel="1">
      <c r="A93" s="74"/>
      <c r="B93" s="70" t="s">
        <v>489</v>
      </c>
      <c r="C93" s="200" t="s">
        <v>490</v>
      </c>
      <c r="D93" s="72"/>
      <c r="E93" s="290">
        <v>690.0</v>
      </c>
      <c r="F93" s="251" t="s">
        <v>491</v>
      </c>
      <c r="K93" s="74">
        <v>40.0</v>
      </c>
      <c r="L93" s="291"/>
      <c r="M93" s="292"/>
      <c r="N93" s="293"/>
      <c r="O93" s="76"/>
      <c r="P93" s="292"/>
      <c r="Q93" s="78">
        <f t="shared" si="62"/>
        <v>0</v>
      </c>
      <c r="R93" s="79">
        <f t="shared" si="63"/>
        <v>0</v>
      </c>
      <c r="S93" s="80">
        <f t="shared" si="64"/>
        <v>0</v>
      </c>
      <c r="T93" s="81">
        <v>110.0</v>
      </c>
      <c r="U93" s="82">
        <f t="shared" si="68"/>
        <v>0.1594202899</v>
      </c>
      <c r="V93" s="257">
        <v>0.2</v>
      </c>
      <c r="W93" s="258">
        <f>12*12*4/1000000</f>
        <v>0.000576</v>
      </c>
      <c r="X93" s="74" t="s">
        <v>437</v>
      </c>
      <c r="Y93" s="259">
        <v>43581.0</v>
      </c>
      <c r="Z93" s="260" t="s">
        <v>102</v>
      </c>
      <c r="AA93" s="261">
        <v>0.1</v>
      </c>
      <c r="AB93" s="262">
        <v>4.66000661492E12</v>
      </c>
      <c r="AC93" s="119" t="s">
        <v>575</v>
      </c>
      <c r="AD93" s="85" t="s">
        <v>62</v>
      </c>
      <c r="AE93" s="120" t="s">
        <v>493</v>
      </c>
      <c r="AF93" s="121" t="s">
        <v>494</v>
      </c>
      <c r="AG93" s="121"/>
      <c r="AH93" s="91" t="s">
        <v>495</v>
      </c>
      <c r="AI93" s="94" t="s">
        <v>496</v>
      </c>
      <c r="AJ93" s="91"/>
      <c r="AK93" s="91" t="s">
        <v>497</v>
      </c>
    </row>
    <row r="94" ht="36.75" hidden="1" customHeight="1" outlineLevel="1">
      <c r="A94" s="100"/>
      <c r="B94" s="96" t="s">
        <v>498</v>
      </c>
      <c r="C94" s="187" t="s">
        <v>499</v>
      </c>
      <c r="D94" s="98"/>
      <c r="E94" s="287">
        <v>690.0</v>
      </c>
      <c r="F94" s="188" t="s">
        <v>491</v>
      </c>
      <c r="K94" s="100">
        <v>25.0</v>
      </c>
      <c r="L94" s="291"/>
      <c r="M94" s="189"/>
      <c r="N94" s="293"/>
      <c r="O94" s="101"/>
      <c r="P94" s="189"/>
      <c r="Q94" s="102">
        <f t="shared" si="62"/>
        <v>0</v>
      </c>
      <c r="R94" s="103">
        <f t="shared" si="63"/>
        <v>0</v>
      </c>
      <c r="S94" s="104">
        <f t="shared" si="64"/>
        <v>0</v>
      </c>
      <c r="T94" s="105">
        <v>82.0</v>
      </c>
      <c r="U94" s="106">
        <f t="shared" si="68"/>
        <v>0.1188405797</v>
      </c>
      <c r="V94" s="272">
        <v>0.15</v>
      </c>
      <c r="W94" s="273">
        <f>9*12*2/1000000</f>
        <v>0.000216</v>
      </c>
      <c r="X94" s="100" t="s">
        <v>473</v>
      </c>
      <c r="Y94" s="274">
        <v>43766.0</v>
      </c>
      <c r="Z94" s="275" t="s">
        <v>60</v>
      </c>
      <c r="AA94" s="276">
        <v>0.1</v>
      </c>
      <c r="AB94" s="277" t="s">
        <v>500</v>
      </c>
      <c r="AC94" s="122" t="s">
        <v>576</v>
      </c>
      <c r="AD94" s="109" t="s">
        <v>62</v>
      </c>
      <c r="AE94" s="115" t="s">
        <v>84</v>
      </c>
      <c r="AF94" s="116" t="s">
        <v>502</v>
      </c>
      <c r="AG94" s="116"/>
      <c r="AH94" s="117" t="s">
        <v>65</v>
      </c>
      <c r="AI94" s="118" t="s">
        <v>86</v>
      </c>
      <c r="AJ94" s="117"/>
      <c r="AK94" s="117" t="s">
        <v>78</v>
      </c>
    </row>
    <row r="95" ht="36.75" hidden="1" customHeight="1" outlineLevel="1">
      <c r="A95" s="74"/>
      <c r="B95" s="70" t="s">
        <v>503</v>
      </c>
      <c r="C95" s="200" t="s">
        <v>504</v>
      </c>
      <c r="D95" s="72"/>
      <c r="E95" s="290">
        <v>1190.0</v>
      </c>
      <c r="F95" s="251" t="s">
        <v>491</v>
      </c>
      <c r="K95" s="74">
        <v>8.0</v>
      </c>
      <c r="L95" s="291"/>
      <c r="M95" s="292"/>
      <c r="N95" s="293"/>
      <c r="O95" s="76"/>
      <c r="P95" s="292"/>
      <c r="Q95" s="78">
        <f t="shared" si="62"/>
        <v>0</v>
      </c>
      <c r="R95" s="79">
        <f t="shared" si="63"/>
        <v>0</v>
      </c>
      <c r="S95" s="80">
        <f t="shared" si="64"/>
        <v>0</v>
      </c>
      <c r="T95" s="81">
        <f>266.5+5*10+5*6</f>
        <v>346.5</v>
      </c>
      <c r="U95" s="82">
        <f t="shared" si="68"/>
        <v>0.2911764706</v>
      </c>
      <c r="V95" s="257">
        <v>0.6</v>
      </c>
      <c r="W95" s="258">
        <f>26*18*8/1000000</f>
        <v>0.003744</v>
      </c>
      <c r="X95" s="74" t="s">
        <v>505</v>
      </c>
      <c r="Y95" s="259">
        <v>43790.0</v>
      </c>
      <c r="Z95" s="260" t="s">
        <v>60</v>
      </c>
      <c r="AA95" s="261">
        <v>0.1</v>
      </c>
      <c r="AB95" s="262" t="s">
        <v>506</v>
      </c>
      <c r="AC95" s="294" t="s">
        <v>577</v>
      </c>
      <c r="AD95" s="85" t="s">
        <v>62</v>
      </c>
      <c r="AE95" s="120" t="s">
        <v>508</v>
      </c>
      <c r="AF95" s="121" t="s">
        <v>509</v>
      </c>
      <c r="AG95" s="121"/>
      <c r="AH95" s="91" t="s">
        <v>510</v>
      </c>
      <c r="AI95" s="94" t="s">
        <v>125</v>
      </c>
      <c r="AJ95" s="91"/>
      <c r="AK95" s="91" t="s">
        <v>511</v>
      </c>
    </row>
    <row r="96" ht="36.75" hidden="1" customHeight="1" outlineLevel="1">
      <c r="A96" s="100"/>
      <c r="B96" s="96" t="s">
        <v>512</v>
      </c>
      <c r="C96" s="187" t="s">
        <v>275</v>
      </c>
      <c r="D96" s="98"/>
      <c r="E96" s="287">
        <v>1590.0</v>
      </c>
      <c r="F96" s="188" t="s">
        <v>491</v>
      </c>
      <c r="K96" s="100">
        <v>5.0</v>
      </c>
      <c r="L96" s="291"/>
      <c r="M96" s="189"/>
      <c r="N96" s="293"/>
      <c r="O96" s="101"/>
      <c r="P96" s="189"/>
      <c r="Q96" s="295">
        <v>0.0</v>
      </c>
      <c r="R96" s="184">
        <v>0.0</v>
      </c>
      <c r="S96" s="185">
        <v>0.0</v>
      </c>
      <c r="T96" s="105">
        <v>285.0</v>
      </c>
      <c r="U96" s="106">
        <f t="shared" si="68"/>
        <v>0.179245283</v>
      </c>
      <c r="V96" s="272">
        <v>0.7</v>
      </c>
      <c r="W96" s="273">
        <f t="shared" ref="W96:W97" si="69">25*25*5/1000000</f>
        <v>0.003125</v>
      </c>
      <c r="X96" s="100" t="s">
        <v>513</v>
      </c>
      <c r="Y96" s="274">
        <v>43056.0</v>
      </c>
      <c r="Z96" s="275" t="s">
        <v>102</v>
      </c>
      <c r="AA96" s="276">
        <v>0.1</v>
      </c>
      <c r="AB96" s="277">
        <v>4.660006613831E12</v>
      </c>
      <c r="AC96" s="122" t="s">
        <v>578</v>
      </c>
      <c r="AD96" s="109" t="s">
        <v>92</v>
      </c>
      <c r="AE96" s="115" t="s">
        <v>515</v>
      </c>
      <c r="AF96" s="116" t="s">
        <v>347</v>
      </c>
      <c r="AG96" s="116" t="s">
        <v>516</v>
      </c>
      <c r="AH96" s="117" t="s">
        <v>517</v>
      </c>
      <c r="AI96" s="118" t="s">
        <v>518</v>
      </c>
      <c r="AJ96" s="117"/>
      <c r="AK96" s="117" t="s">
        <v>519</v>
      </c>
    </row>
    <row r="97" ht="36.75" hidden="1" customHeight="1" outlineLevel="1">
      <c r="A97" s="74"/>
      <c r="B97" s="70" t="s">
        <v>520</v>
      </c>
      <c r="C97" s="200" t="s">
        <v>521</v>
      </c>
      <c r="D97" s="72"/>
      <c r="E97" s="290">
        <v>690.0</v>
      </c>
      <c r="F97" s="251" t="s">
        <v>491</v>
      </c>
      <c r="K97" s="74">
        <v>8.0</v>
      </c>
      <c r="L97" s="291"/>
      <c r="M97" s="292"/>
      <c r="N97" s="293"/>
      <c r="O97" s="76"/>
      <c r="P97" s="292"/>
      <c r="Q97" s="78">
        <f t="shared" ref="Q97:Q100" si="70">L97*V97</f>
        <v>0</v>
      </c>
      <c r="R97" s="79">
        <f t="shared" ref="R97:R99" si="71">CEILING(L97/K97,1)</f>
        <v>0</v>
      </c>
      <c r="S97" s="80">
        <f t="shared" ref="S97:S100" si="72">L97*W97</f>
        <v>0</v>
      </c>
      <c r="T97" s="81">
        <f>200+25000/2300</f>
        <v>210.8695652</v>
      </c>
      <c r="U97" s="82">
        <f t="shared" si="68"/>
        <v>0.3056080655</v>
      </c>
      <c r="V97" s="257">
        <v>0.55</v>
      </c>
      <c r="W97" s="258">
        <f t="shared" si="69"/>
        <v>0.003125</v>
      </c>
      <c r="X97" s="74" t="s">
        <v>513</v>
      </c>
      <c r="Y97" s="259">
        <v>42826.0</v>
      </c>
      <c r="Z97" s="260" t="s">
        <v>102</v>
      </c>
      <c r="AA97" s="261">
        <v>0.1</v>
      </c>
      <c r="AB97" s="262">
        <v>4.660006612636E12</v>
      </c>
      <c r="AC97" s="90" t="s">
        <v>579</v>
      </c>
      <c r="AD97" s="85" t="s">
        <v>62</v>
      </c>
      <c r="AE97" s="120" t="s">
        <v>523</v>
      </c>
      <c r="AF97" s="121" t="s">
        <v>524</v>
      </c>
      <c r="AG97" s="121"/>
      <c r="AH97" s="91" t="s">
        <v>525</v>
      </c>
      <c r="AI97" s="94" t="s">
        <v>526</v>
      </c>
      <c r="AJ97" s="91"/>
      <c r="AK97" s="91" t="s">
        <v>527</v>
      </c>
    </row>
    <row r="98" ht="36.75" hidden="1" customHeight="1" outlineLevel="1">
      <c r="A98" s="285"/>
      <c r="B98" s="296" t="s">
        <v>528</v>
      </c>
      <c r="C98" s="187" t="s">
        <v>529</v>
      </c>
      <c r="D98" s="98"/>
      <c r="E98" s="287">
        <v>990.0</v>
      </c>
      <c r="F98" s="188" t="s">
        <v>491</v>
      </c>
      <c r="K98" s="100">
        <v>7.0</v>
      </c>
      <c r="L98" s="291"/>
      <c r="M98" s="189"/>
      <c r="N98" s="293"/>
      <c r="O98" s="101"/>
      <c r="P98" s="189"/>
      <c r="Q98" s="102">
        <f t="shared" si="70"/>
        <v>0</v>
      </c>
      <c r="R98" s="103">
        <f t="shared" si="71"/>
        <v>0</v>
      </c>
      <c r="S98" s="104">
        <f t="shared" si="72"/>
        <v>0</v>
      </c>
      <c r="T98" s="105">
        <v>495.0</v>
      </c>
      <c r="U98" s="106">
        <f t="shared" si="68"/>
        <v>0.5</v>
      </c>
      <c r="V98" s="272">
        <v>1.0</v>
      </c>
      <c r="W98" s="273">
        <f t="shared" ref="W98:W99" si="73">30*30*7/1000000</f>
        <v>0.0063</v>
      </c>
      <c r="X98" s="100" t="s">
        <v>130</v>
      </c>
      <c r="Y98" s="274">
        <v>43040.0</v>
      </c>
      <c r="Z98" s="275" t="s">
        <v>102</v>
      </c>
      <c r="AA98" s="276">
        <v>0.1</v>
      </c>
      <c r="AB98" s="277">
        <v>4.660006613268E12</v>
      </c>
      <c r="AC98" s="122" t="s">
        <v>580</v>
      </c>
      <c r="AD98" s="109" t="s">
        <v>62</v>
      </c>
      <c r="AE98" s="115" t="s">
        <v>531</v>
      </c>
      <c r="AF98" s="288" t="s">
        <v>581</v>
      </c>
      <c r="AG98" s="297"/>
      <c r="AH98" s="117" t="s">
        <v>533</v>
      </c>
      <c r="AI98" s="118" t="s">
        <v>486</v>
      </c>
      <c r="AJ98" s="117"/>
      <c r="AK98" s="117" t="s">
        <v>488</v>
      </c>
    </row>
    <row r="99" ht="36.75" hidden="1" customHeight="1" outlineLevel="1">
      <c r="A99" s="74"/>
      <c r="B99" s="70" t="s">
        <v>534</v>
      </c>
      <c r="C99" s="200" t="s">
        <v>535</v>
      </c>
      <c r="D99" s="72"/>
      <c r="E99" s="290">
        <v>1990.0</v>
      </c>
      <c r="F99" s="251" t="s">
        <v>536</v>
      </c>
      <c r="K99" s="74">
        <v>7.0</v>
      </c>
      <c r="L99" s="291"/>
      <c r="M99" s="292"/>
      <c r="N99" s="293"/>
      <c r="O99" s="76"/>
      <c r="P99" s="292"/>
      <c r="Q99" s="78">
        <f t="shared" si="70"/>
        <v>0</v>
      </c>
      <c r="R99" s="79">
        <f t="shared" si="71"/>
        <v>0</v>
      </c>
      <c r="S99" s="80">
        <f t="shared" si="72"/>
        <v>0</v>
      </c>
      <c r="T99" s="81">
        <v>410.0</v>
      </c>
      <c r="U99" s="82">
        <f t="shared" si="68"/>
        <v>0.2060301508</v>
      </c>
      <c r="V99" s="257">
        <v>1.2</v>
      </c>
      <c r="W99" s="258">
        <f t="shared" si="73"/>
        <v>0.0063</v>
      </c>
      <c r="X99" s="74" t="s">
        <v>130</v>
      </c>
      <c r="Y99" s="259">
        <v>42699.0</v>
      </c>
      <c r="Z99" s="260" t="s">
        <v>102</v>
      </c>
      <c r="AA99" s="261">
        <v>0.1</v>
      </c>
      <c r="AB99" s="262">
        <v>4.660006612629E12</v>
      </c>
      <c r="AC99" s="119" t="s">
        <v>418</v>
      </c>
      <c r="AD99" s="85" t="s">
        <v>92</v>
      </c>
      <c r="AE99" s="120" t="s">
        <v>537</v>
      </c>
      <c r="AF99" s="298" t="s">
        <v>582</v>
      </c>
      <c r="AG99" s="121"/>
      <c r="AH99" s="91" t="s">
        <v>539</v>
      </c>
      <c r="AI99" s="94" t="s">
        <v>136</v>
      </c>
      <c r="AJ99" s="91"/>
      <c r="AK99" s="91" t="s">
        <v>138</v>
      </c>
    </row>
    <row r="100" ht="36.75" hidden="1" customHeight="1" outlineLevel="1">
      <c r="A100" s="100"/>
      <c r="B100" s="96" t="s">
        <v>540</v>
      </c>
      <c r="C100" s="187" t="s">
        <v>541</v>
      </c>
      <c r="D100" s="299"/>
      <c r="E100" s="287">
        <v>1990.0</v>
      </c>
      <c r="F100" s="188" t="s">
        <v>536</v>
      </c>
      <c r="K100" s="100">
        <v>7.0</v>
      </c>
      <c r="L100" s="291"/>
      <c r="M100" s="189"/>
      <c r="N100" s="293"/>
      <c r="O100" s="101"/>
      <c r="P100" s="189"/>
      <c r="Q100" s="102">
        <f t="shared" si="70"/>
        <v>0</v>
      </c>
      <c r="R100" s="102"/>
      <c r="S100" s="104">
        <f t="shared" si="72"/>
        <v>0</v>
      </c>
      <c r="T100" s="206"/>
      <c r="U100" s="106"/>
      <c r="V100" s="272">
        <v>1.2</v>
      </c>
      <c r="W100" s="273">
        <f>29*29*7/1000000</f>
        <v>0.005887</v>
      </c>
      <c r="X100" s="100" t="s">
        <v>130</v>
      </c>
      <c r="Y100" s="300">
        <v>42699.0</v>
      </c>
      <c r="Z100" s="285" t="s">
        <v>102</v>
      </c>
      <c r="AA100" s="276">
        <v>0.1</v>
      </c>
      <c r="AB100" s="277">
        <v>4.660006612629E12</v>
      </c>
      <c r="AC100" s="301" t="s">
        <v>418</v>
      </c>
      <c r="AD100" s="109" t="s">
        <v>542</v>
      </c>
      <c r="AE100" s="115" t="s">
        <v>543</v>
      </c>
      <c r="AF100" s="302" t="s">
        <v>544</v>
      </c>
      <c r="AG100" s="117"/>
      <c r="AH100" s="117" t="s">
        <v>539</v>
      </c>
      <c r="AI100" s="118"/>
      <c r="AJ100" s="117"/>
      <c r="AK100" s="117" t="s">
        <v>138</v>
      </c>
    </row>
    <row r="101">
      <c r="A101" s="226"/>
      <c r="B101" s="303"/>
      <c r="C101" s="304"/>
      <c r="D101" s="305"/>
      <c r="E101" s="306"/>
      <c r="F101" s="226"/>
      <c r="G101" s="226"/>
      <c r="H101" s="226"/>
      <c r="I101" s="226"/>
      <c r="J101" s="251"/>
      <c r="K101" s="226"/>
      <c r="L101" s="78"/>
      <c r="M101" s="78"/>
      <c r="N101" s="307"/>
      <c r="O101" s="78"/>
      <c r="P101" s="78"/>
      <c r="Q101" s="78"/>
      <c r="R101" s="78"/>
      <c r="S101" s="80"/>
      <c r="T101" s="214"/>
      <c r="U101" s="82"/>
      <c r="V101" s="257"/>
      <c r="W101" s="258"/>
      <c r="X101" s="226"/>
      <c r="Y101" s="308"/>
      <c r="Z101" s="309"/>
      <c r="AA101" s="309"/>
      <c r="AB101" s="310"/>
      <c r="AC101" s="311"/>
      <c r="AD101" s="227"/>
      <c r="AE101" s="225"/>
      <c r="AF101" s="238"/>
      <c r="AG101" s="238"/>
      <c r="AH101" s="238"/>
      <c r="AI101" s="239"/>
      <c r="AJ101" s="238"/>
      <c r="AK101" s="238"/>
    </row>
  </sheetData>
  <mergeCells count="39">
    <mergeCell ref="X1:AB4"/>
    <mergeCell ref="V5:X5"/>
    <mergeCell ref="A1:C5"/>
    <mergeCell ref="K1:K5"/>
    <mergeCell ref="L1:L4"/>
    <mergeCell ref="O1:V1"/>
    <mergeCell ref="N2:N4"/>
    <mergeCell ref="O2:O4"/>
    <mergeCell ref="M3:M4"/>
    <mergeCell ref="P2:P4"/>
    <mergeCell ref="Q2:S4"/>
    <mergeCell ref="A27:A31"/>
    <mergeCell ref="E34:I34"/>
    <mergeCell ref="F35:I35"/>
    <mergeCell ref="F40:I40"/>
    <mergeCell ref="F41:I41"/>
    <mergeCell ref="F42:J42"/>
    <mergeCell ref="F44:J44"/>
    <mergeCell ref="F75:J75"/>
    <mergeCell ref="F76:J76"/>
    <mergeCell ref="F77:J77"/>
    <mergeCell ref="F78:J78"/>
    <mergeCell ref="F82:J82"/>
    <mergeCell ref="F83:J83"/>
    <mergeCell ref="F85:J85"/>
    <mergeCell ref="F87:J87"/>
    <mergeCell ref="F88:J88"/>
    <mergeCell ref="F89:J89"/>
    <mergeCell ref="F90:J90"/>
    <mergeCell ref="F91:J91"/>
    <mergeCell ref="F99:J99"/>
    <mergeCell ref="F100:J100"/>
    <mergeCell ref="F92:J92"/>
    <mergeCell ref="F93:J93"/>
    <mergeCell ref="F94:J94"/>
    <mergeCell ref="F95:J95"/>
    <mergeCell ref="F96:J96"/>
    <mergeCell ref="F97:J97"/>
    <mergeCell ref="F98:J98"/>
  </mergeCells>
  <conditionalFormatting sqref="J3 F5:J5">
    <cfRule type="expression" dxfId="0" priority="1">
      <formula>(J$1=$N$1)</formula>
    </cfRule>
  </conditionalFormatting>
  <conditionalFormatting sqref="E1:J1 O1 J3 F5:J5 E7:I33 J7:J20 J23:J33 E35:J38 E40:E42 F40:J41 E44 E87:E90">
    <cfRule type="expression" dxfId="1" priority="2">
      <formula>(E$1=$N$1)</formula>
    </cfRule>
  </conditionalFormatting>
  <hyperlinks>
    <hyperlink r:id="rId1" ref="AC7"/>
    <hyperlink r:id="rId2" ref="AF7"/>
    <hyperlink r:id="rId3" ref="AC8"/>
    <hyperlink r:id="rId4" ref="AC9"/>
    <hyperlink r:id="rId5" ref="AC10"/>
    <hyperlink r:id="rId6" ref="AC11"/>
    <hyperlink r:id="rId7" ref="AC12"/>
    <hyperlink r:id="rId8" ref="AC13"/>
    <hyperlink r:id="rId9" ref="AC14"/>
    <hyperlink r:id="rId10" ref="AC15"/>
    <hyperlink r:id="rId11" ref="AC16"/>
    <hyperlink r:id="rId12" ref="AC17"/>
    <hyperlink r:id="rId13" ref="AC18"/>
    <hyperlink r:id="rId14" ref="AC19"/>
    <hyperlink r:id="rId15" ref="AC20"/>
    <hyperlink r:id="rId16" ref="AC21"/>
    <hyperlink r:id="rId17" ref="AC22"/>
    <hyperlink r:id="rId18" ref="AC23"/>
    <hyperlink r:id="rId19" ref="AC24"/>
    <hyperlink r:id="rId20" ref="AC25"/>
    <hyperlink r:id="rId21" ref="AC26"/>
    <hyperlink r:id="rId22" ref="AC27"/>
    <hyperlink r:id="rId23" ref="AC28"/>
    <hyperlink r:id="rId24" ref="AC29"/>
    <hyperlink r:id="rId25" ref="AC30"/>
    <hyperlink r:id="rId26" ref="AC31"/>
    <hyperlink r:id="rId27" ref="AC32"/>
    <hyperlink r:id="rId28" ref="AC33"/>
    <hyperlink r:id="rId29" ref="AC35"/>
    <hyperlink r:id="rId30" ref="AC36"/>
    <hyperlink r:id="rId31" ref="AC37"/>
    <hyperlink r:id="rId32" ref="AC38"/>
    <hyperlink r:id="rId33" ref="AC44"/>
    <hyperlink r:id="rId34" ref="AC47"/>
    <hyperlink r:id="rId35" ref="AC77"/>
    <hyperlink r:id="rId36" ref="AC87"/>
    <hyperlink r:id="rId37" ref="AC88"/>
    <hyperlink r:id="rId38" ref="AC89"/>
    <hyperlink r:id="rId39" ref="AC90"/>
    <hyperlink r:id="rId40" ref="AC91"/>
    <hyperlink r:id="rId41" ref="AC92"/>
    <hyperlink r:id="rId42" ref="AF92"/>
    <hyperlink r:id="rId43" ref="AC93"/>
    <hyperlink r:id="rId44" ref="AC94"/>
    <hyperlink r:id="rId45" ref="AC95"/>
    <hyperlink r:id="rId46" ref="AC96"/>
    <hyperlink r:id="rId47" ref="AC97"/>
    <hyperlink r:id="rId48" ref="AC98"/>
    <hyperlink r:id="rId49" ref="AF98"/>
    <hyperlink r:id="rId50" ref="AC99"/>
    <hyperlink r:id="rId51" ref="AF99"/>
    <hyperlink r:id="rId52" ref="AC100"/>
    <hyperlink r:id="rId53" ref="AF100"/>
  </hyperlinks>
  <printOptions gridLines="1" horizontalCentered="1"/>
  <pageMargins bottom="0.75" footer="0.0" header="0.0" left="0.7" right="0.7" top="0.75"/>
  <pageSetup paperSize="9" cellComments="atEnd" orientation="landscape" pageOrder="overThenDown"/>
  <drawing r:id="rId54"/>
</worksheet>
</file>