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showInkAnnotation="0"/>
  <mc:AlternateContent xmlns:mc="http://schemas.openxmlformats.org/markup-compatibility/2006">
    <mc:Choice Requires="x15">
      <x15ac:absPath xmlns:x15ac="http://schemas.microsoft.com/office/spreadsheetml/2010/11/ac" url="C:\Users\Максим\Desktop\"/>
    </mc:Choice>
  </mc:AlternateContent>
  <xr:revisionPtr revIDLastSave="0" documentId="8_{064562E4-A9DF-4B0E-8488-0B0DC47FC102}" xr6:coauthVersionLast="45" xr6:coauthVersionMax="45" xr10:uidLastSave="{00000000-0000-0000-0000-000000000000}"/>
  <workbookProtection workbookAlgorithmName="SHA-512" workbookHashValue="B7EaRf4kf5El0Hcc8FGdwRqEkRyUsOivyVqGsgxaTmmYx5ksW1gSHP6KehDi8Y8oj62SoutfDOTYqH0zsxKaNw==" workbookSaltValue="/s3gWrMb+aABolajDzKSgg==" workbookSpinCount="100000" lockStructure="1"/>
  <bookViews>
    <workbookView xWindow="-120" yWindow="-120" windowWidth="29040" windowHeight="15720" xr2:uid="{00000000-000D-0000-FFFF-FFFF00000000}"/>
  </bookViews>
  <sheets>
    <sheet name="Прайс" sheetId="1" r:id="rId1"/>
  </sheets>
  <definedNames>
    <definedName name="_xlnm._FilterDatabase" localSheetId="0" hidden="1">Прайс!#REF!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14" i="1" l="1"/>
  <c r="A13" i="1"/>
  <c r="A12" i="1"/>
  <c r="A11" i="1"/>
  <c r="F14" i="1"/>
  <c r="F13" i="1"/>
  <c r="F12" i="1"/>
  <c r="F11" i="1"/>
  <c r="A10" i="1"/>
  <c r="A16" i="1"/>
  <c r="F16" i="1"/>
  <c r="F15" i="1"/>
  <c r="A15" i="1"/>
  <c r="F17" i="1" l="1"/>
  <c r="A17" i="1"/>
  <c r="A69" i="1" l="1"/>
  <c r="F69" i="1"/>
  <c r="A25" i="1" l="1"/>
  <c r="A26" i="1"/>
  <c r="F26" i="1"/>
  <c r="A27" i="1"/>
  <c r="F27" i="1"/>
  <c r="A28" i="1"/>
  <c r="F28" i="1"/>
  <c r="A29" i="1"/>
  <c r="F29" i="1"/>
  <c r="A30" i="1"/>
  <c r="F30" i="1"/>
  <c r="A31" i="1"/>
  <c r="F31" i="1"/>
  <c r="A32" i="1"/>
  <c r="F32" i="1"/>
  <c r="A33" i="1"/>
  <c r="F33" i="1"/>
  <c r="A34" i="1"/>
  <c r="F34" i="1"/>
  <c r="A35" i="1"/>
  <c r="F35" i="1"/>
  <c r="A36" i="1"/>
  <c r="F36" i="1"/>
  <c r="A37" i="1"/>
  <c r="F37" i="1"/>
  <c r="A38" i="1"/>
  <c r="F38" i="1"/>
  <c r="A39" i="1"/>
  <c r="F39" i="1"/>
  <c r="A40" i="1"/>
  <c r="F40" i="1"/>
  <c r="A41" i="1"/>
  <c r="F41" i="1"/>
  <c r="F47" i="1"/>
  <c r="A47" i="1"/>
  <c r="F46" i="1"/>
  <c r="A46" i="1"/>
  <c r="F82" i="1" l="1"/>
  <c r="A82" i="1"/>
  <c r="F81" i="1"/>
  <c r="A81" i="1"/>
  <c r="F80" i="1"/>
  <c r="A80" i="1"/>
  <c r="F79" i="1"/>
  <c r="A79" i="1"/>
  <c r="F78" i="1"/>
  <c r="A78" i="1"/>
  <c r="F77" i="1"/>
  <c r="A77" i="1"/>
  <c r="F19" i="1"/>
  <c r="A19" i="1"/>
  <c r="F68" i="1" l="1"/>
  <c r="A68" i="1"/>
  <c r="F67" i="1"/>
  <c r="A67" i="1"/>
  <c r="F66" i="1"/>
  <c r="A66" i="1"/>
  <c r="F65" i="1"/>
  <c r="A65" i="1"/>
  <c r="F64" i="1"/>
  <c r="A64" i="1"/>
  <c r="F63" i="1"/>
  <c r="A63" i="1"/>
  <c r="F62" i="1"/>
  <c r="A62" i="1"/>
  <c r="F61" i="1"/>
  <c r="A61" i="1"/>
  <c r="F60" i="1"/>
  <c r="A60" i="1"/>
  <c r="F59" i="1"/>
  <c r="A59" i="1"/>
  <c r="F58" i="1"/>
  <c r="A58" i="1"/>
  <c r="F57" i="1"/>
  <c r="A57" i="1"/>
  <c r="F56" i="1"/>
  <c r="A56" i="1"/>
  <c r="F55" i="1"/>
  <c r="A55" i="1"/>
  <c r="F54" i="1"/>
  <c r="A54" i="1"/>
  <c r="F53" i="1"/>
  <c r="A53" i="1"/>
  <c r="F52" i="1"/>
  <c r="A52" i="1"/>
  <c r="F51" i="1"/>
  <c r="A51" i="1"/>
  <c r="F50" i="1"/>
  <c r="A50" i="1"/>
  <c r="F49" i="1"/>
  <c r="A49" i="1"/>
  <c r="F48" i="1"/>
  <c r="A48" i="1"/>
  <c r="F45" i="1"/>
  <c r="A45" i="1"/>
  <c r="F44" i="1"/>
  <c r="A44" i="1"/>
  <c r="F43" i="1"/>
  <c r="A43" i="1"/>
  <c r="F42" i="1"/>
  <c r="A42" i="1"/>
  <c r="F25" i="1"/>
  <c r="F24" i="1"/>
  <c r="A24" i="1"/>
  <c r="F23" i="1"/>
  <c r="A23" i="1"/>
  <c r="F10" i="1" l="1"/>
  <c r="A18" i="1"/>
  <c r="F18" i="1"/>
  <c r="F89" i="1" l="1"/>
  <c r="A89" i="1"/>
  <c r="F88" i="1"/>
  <c r="A88" i="1"/>
  <c r="F87" i="1"/>
  <c r="A87" i="1"/>
  <c r="F86" i="1" l="1"/>
  <c r="A86" i="1"/>
  <c r="F85" i="1"/>
  <c r="A85" i="1"/>
  <c r="F84" i="1"/>
  <c r="A84" i="1"/>
  <c r="F83" i="1"/>
  <c r="A83" i="1"/>
  <c r="F76" i="1"/>
  <c r="A76" i="1"/>
  <c r="F75" i="1"/>
  <c r="A75" i="1"/>
  <c r="F74" i="1"/>
  <c r="A74" i="1"/>
  <c r="F73" i="1"/>
  <c r="A73" i="1"/>
  <c r="F72" i="1"/>
  <c r="A72" i="1"/>
  <c r="F71" i="1"/>
  <c r="A71" i="1"/>
  <c r="F70" i="1"/>
  <c r="A70" i="1"/>
  <c r="F90" i="1" l="1"/>
  <c r="A90" i="1"/>
  <c r="A103" i="1" l="1"/>
  <c r="F103" i="1"/>
  <c r="G103" i="1"/>
  <c r="A104" i="1"/>
  <c r="F104" i="1"/>
  <c r="G104" i="1"/>
  <c r="A105" i="1"/>
  <c r="F105" i="1"/>
  <c r="G105" i="1"/>
  <c r="A106" i="1"/>
  <c r="F106" i="1"/>
  <c r="G106" i="1"/>
  <c r="A107" i="1"/>
  <c r="F107" i="1"/>
  <c r="G107" i="1"/>
  <c r="A108" i="1"/>
  <c r="F108" i="1"/>
  <c r="G108" i="1"/>
  <c r="A109" i="1"/>
  <c r="F109" i="1"/>
  <c r="G109" i="1"/>
  <c r="A110" i="1"/>
  <c r="F110" i="1"/>
  <c r="G110" i="1"/>
  <c r="A111" i="1"/>
  <c r="F111" i="1"/>
  <c r="G111" i="1"/>
  <c r="A112" i="1"/>
  <c r="F112" i="1"/>
  <c r="G112" i="1"/>
  <c r="A113" i="1"/>
  <c r="F113" i="1"/>
  <c r="G113" i="1"/>
  <c r="A114" i="1"/>
  <c r="F114" i="1"/>
  <c r="G114" i="1"/>
  <c r="A115" i="1"/>
  <c r="F115" i="1"/>
  <c r="G115" i="1"/>
  <c r="A116" i="1"/>
  <c r="F116" i="1"/>
  <c r="G116" i="1"/>
  <c r="A117" i="1"/>
  <c r="F117" i="1"/>
  <c r="G117" i="1"/>
  <c r="A118" i="1"/>
  <c r="F118" i="1"/>
  <c r="G118" i="1"/>
  <c r="F20" i="1" l="1"/>
  <c r="A20" i="1"/>
  <c r="A21" i="1"/>
  <c r="A22" i="1"/>
  <c r="F21" i="1"/>
  <c r="F22" i="1"/>
  <c r="A102" i="1"/>
  <c r="F102" i="1"/>
  <c r="G102" i="1"/>
  <c r="A96" i="1"/>
  <c r="G96" i="1"/>
  <c r="F96" i="1"/>
  <c r="A93" i="1"/>
  <c r="G93" i="1"/>
  <c r="F93" i="1"/>
  <c r="G98" i="1"/>
  <c r="F98" i="1"/>
  <c r="A98" i="1"/>
  <c r="A97" i="1"/>
  <c r="G97" i="1"/>
  <c r="F97" i="1"/>
  <c r="G94" i="1"/>
  <c r="G95" i="1"/>
  <c r="F94" i="1"/>
  <c r="F95" i="1"/>
  <c r="F101" i="1"/>
  <c r="G101" i="1"/>
  <c r="A101" i="1"/>
  <c r="A94" i="1"/>
  <c r="A95" i="1"/>
  <c r="G122" i="1"/>
  <c r="F122" i="1"/>
  <c r="F119" i="1" l="1"/>
  <c r="G119" i="1"/>
  <c r="F99" i="1"/>
  <c r="F91" i="1"/>
  <c r="C91" i="1" l="1"/>
  <c r="D14" i="1" s="1"/>
  <c r="G14" i="1" s="1"/>
  <c r="C122" i="1"/>
  <c r="C119" i="1"/>
  <c r="C99" i="1"/>
  <c r="G123" i="1"/>
  <c r="D12" i="1" l="1"/>
  <c r="G12" i="1" s="1"/>
  <c r="D13" i="1"/>
  <c r="G13" i="1" s="1"/>
  <c r="D11" i="1"/>
  <c r="G11" i="1" s="1"/>
  <c r="D16" i="1"/>
  <c r="G16" i="1" s="1"/>
  <c r="D10" i="1"/>
  <c r="G10" i="1" s="1"/>
  <c r="D15" i="1"/>
  <c r="G15" i="1" s="1"/>
  <c r="D69" i="1"/>
  <c r="G69" i="1" s="1"/>
  <c r="D17" i="1"/>
  <c r="G17" i="1" s="1"/>
  <c r="D30" i="1"/>
  <c r="G30" i="1" s="1"/>
  <c r="D35" i="1"/>
  <c r="G35" i="1" s="1"/>
  <c r="D40" i="1"/>
  <c r="G40" i="1" s="1"/>
  <c r="D26" i="1"/>
  <c r="G26" i="1" s="1"/>
  <c r="D31" i="1"/>
  <c r="G31" i="1" s="1"/>
  <c r="D36" i="1"/>
  <c r="G36" i="1" s="1"/>
  <c r="D27" i="1"/>
  <c r="G27" i="1" s="1"/>
  <c r="D32" i="1"/>
  <c r="G32" i="1" s="1"/>
  <c r="D37" i="1"/>
  <c r="G37" i="1" s="1"/>
  <c r="D28" i="1"/>
  <c r="G28" i="1" s="1"/>
  <c r="D33" i="1"/>
  <c r="G33" i="1" s="1"/>
  <c r="D38" i="1"/>
  <c r="G38" i="1" s="1"/>
  <c r="D29" i="1"/>
  <c r="G29" i="1" s="1"/>
  <c r="D34" i="1"/>
  <c r="G34" i="1" s="1"/>
  <c r="D39" i="1"/>
  <c r="G39" i="1" s="1"/>
  <c r="D41" i="1"/>
  <c r="G41" i="1" s="1"/>
  <c r="D47" i="1"/>
  <c r="G47" i="1" s="1"/>
  <c r="D46" i="1"/>
  <c r="G46" i="1" s="1"/>
  <c r="D82" i="1"/>
  <c r="G82" i="1" s="1"/>
  <c r="D81" i="1"/>
  <c r="G81" i="1" s="1"/>
  <c r="D80" i="1"/>
  <c r="G80" i="1" s="1"/>
  <c r="D79" i="1"/>
  <c r="G79" i="1" s="1"/>
  <c r="D78" i="1"/>
  <c r="G78" i="1" s="1"/>
  <c r="D77" i="1"/>
  <c r="G77" i="1" s="1"/>
  <c r="D19" i="1"/>
  <c r="G19" i="1" s="1"/>
  <c r="D68" i="1"/>
  <c r="G68" i="1" s="1"/>
  <c r="D67" i="1"/>
  <c r="G67" i="1" s="1"/>
  <c r="D66" i="1"/>
  <c r="G66" i="1" s="1"/>
  <c r="D65" i="1"/>
  <c r="G65" i="1" s="1"/>
  <c r="D64" i="1"/>
  <c r="G64" i="1" s="1"/>
  <c r="D63" i="1"/>
  <c r="G63" i="1" s="1"/>
  <c r="D62" i="1"/>
  <c r="G62" i="1" s="1"/>
  <c r="D61" i="1"/>
  <c r="G61" i="1" s="1"/>
  <c r="D60" i="1"/>
  <c r="G60" i="1" s="1"/>
  <c r="D59" i="1"/>
  <c r="G59" i="1" s="1"/>
  <c r="D58" i="1"/>
  <c r="G58" i="1" s="1"/>
  <c r="D57" i="1"/>
  <c r="G57" i="1" s="1"/>
  <c r="D56" i="1"/>
  <c r="G56" i="1" s="1"/>
  <c r="D55" i="1"/>
  <c r="G55" i="1" s="1"/>
  <c r="D54" i="1"/>
  <c r="G54" i="1" s="1"/>
  <c r="D53" i="1"/>
  <c r="G53" i="1" s="1"/>
  <c r="D52" i="1"/>
  <c r="G52" i="1" s="1"/>
  <c r="D51" i="1"/>
  <c r="G51" i="1" s="1"/>
  <c r="D50" i="1"/>
  <c r="G50" i="1" s="1"/>
  <c r="D49" i="1"/>
  <c r="G49" i="1" s="1"/>
  <c r="D48" i="1"/>
  <c r="G48" i="1" s="1"/>
  <c r="D45" i="1"/>
  <c r="G45" i="1" s="1"/>
  <c r="D44" i="1"/>
  <c r="G44" i="1" s="1"/>
  <c r="D43" i="1"/>
  <c r="G43" i="1" s="1"/>
  <c r="D42" i="1"/>
  <c r="G42" i="1" s="1"/>
  <c r="D25" i="1"/>
  <c r="G25" i="1" s="1"/>
  <c r="D24" i="1"/>
  <c r="G24" i="1" s="1"/>
  <c r="D23" i="1"/>
  <c r="G23" i="1" s="1"/>
  <c r="D18" i="1"/>
  <c r="G18" i="1" s="1"/>
  <c r="D84" i="1"/>
  <c r="G84" i="1" s="1"/>
  <c r="D90" i="1"/>
  <c r="G90" i="1" s="1"/>
  <c r="D21" i="1"/>
  <c r="G21" i="1" s="1"/>
  <c r="D88" i="1"/>
  <c r="G88" i="1" s="1"/>
  <c r="D70" i="1"/>
  <c r="G70" i="1" s="1"/>
  <c r="D72" i="1"/>
  <c r="G72" i="1" s="1"/>
  <c r="D73" i="1"/>
  <c r="G73" i="1" s="1"/>
  <c r="D74" i="1"/>
  <c r="G74" i="1" s="1"/>
  <c r="D20" i="1"/>
  <c r="G20" i="1" s="1"/>
  <c r="D83" i="1"/>
  <c r="G83" i="1" s="1"/>
  <c r="D85" i="1"/>
  <c r="G85" i="1" s="1"/>
  <c r="D87" i="1"/>
  <c r="G87" i="1" s="1"/>
  <c r="D71" i="1"/>
  <c r="G71" i="1" s="1"/>
  <c r="D75" i="1"/>
  <c r="G75" i="1" s="1"/>
  <c r="D76" i="1"/>
  <c r="G76" i="1" s="1"/>
  <c r="D22" i="1"/>
  <c r="G22" i="1" s="1"/>
  <c r="D86" i="1"/>
  <c r="G86" i="1" s="1"/>
  <c r="D89" i="1"/>
  <c r="G89" i="1" s="1"/>
  <c r="G99" i="1"/>
  <c r="G91" i="1" l="1"/>
  <c r="G124" i="1" s="1"/>
  <c r="G125" i="1" s="1"/>
</calcChain>
</file>

<file path=xl/sharedStrings.xml><?xml version="1.0" encoding="utf-8"?>
<sst xmlns="http://schemas.openxmlformats.org/spreadsheetml/2006/main" count="154" uniqueCount="29">
  <si>
    <t>Нажмите на название игры для того, чтобы перейти к описанию.</t>
  </si>
  <si>
    <t>РМРЦ*</t>
  </si>
  <si>
    <t>Кол-во</t>
  </si>
  <si>
    <t>Сумма, базовая цена</t>
  </si>
  <si>
    <t>Сумма</t>
  </si>
  <si>
    <t>СУММА</t>
  </si>
  <si>
    <t>Игры Crowd Games (Категории 1)</t>
  </si>
  <si>
    <t>Цена со скидкой</t>
  </si>
  <si>
    <t>Сумма заказа</t>
  </si>
  <si>
    <t>Процент скидки</t>
  </si>
  <si>
    <t>ВАША СКИДКА</t>
  </si>
  <si>
    <t>Игра от наших партнеров</t>
  </si>
  <si>
    <t>СУММА БАЗОВАЯ</t>
  </si>
  <si>
    <t>ОБЩАЯ СУММА ЗАКАЗА</t>
  </si>
  <si>
    <t>ВАШ ДОХОД</t>
  </si>
  <si>
    <t>* РМРЦ - рекомендуемая минимальная розничная цена, ниже которой мы просим не продавать.</t>
  </si>
  <si>
    <t>Fix-price</t>
  </si>
  <si>
    <t>Остаток на складе</t>
  </si>
  <si>
    <t>Много</t>
  </si>
  <si>
    <t>&lt; 100 шт.</t>
  </si>
  <si>
    <t>&lt; 50 шт.</t>
  </si>
  <si>
    <t>Система скидок          Crowd Games</t>
  </si>
  <si>
    <t>&lt; 200 шт.</t>
  </si>
  <si>
    <t>Игры Crowd Games (Fix-price)</t>
  </si>
  <si>
    <t>Размер предоставляемой скидки зависит от общей суммы заказа, за исключением игр из категории Fix-price.</t>
  </si>
  <si>
    <t>Аксессуары Crowd Games</t>
  </si>
  <si>
    <t>Нет в продаже</t>
  </si>
  <si>
    <r>
      <rPr>
        <b/>
        <sz val="11"/>
        <rFont val="Arial"/>
        <family val="2"/>
        <charset val="204"/>
      </rPr>
      <t>Внимание!</t>
    </r>
    <r>
      <rPr>
        <sz val="11"/>
        <rFont val="Arial"/>
        <family val="2"/>
        <charset val="204"/>
      </rPr>
      <t xml:space="preserve"> Минимальная сумма заказа 20 000 рублей, с учетом скидки. Скидка считается автоматически, и отображается в поле "ВАША СКИДКА". Вам достаточно лишь ввести количество экземпляров. Поле "ВАШ ДОХОД" - это разница между стоимостью игр, которые вы заказываете по РМРЦ и фактической суммой к оплате.  </t>
    </r>
  </si>
  <si>
    <t>ПРАЙС ЛИСТ CROWD GAMES с 23.07.2025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</si>
</sst>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\ &quot;₽&quot;"/>
    <numFmt numFmtId="165" formatCode="0.0%"/>
  </numFmts>
  <fonts count="16" x14ac:knownFonts="1">
    <font>
      <sz val="11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sz val="11"/>
      <name val="Arial"/>
      <family val="2"/>
      <charset val="204"/>
    </font>
    <font>
      <u/>
      <sz val="10"/>
      <color theme="10"/>
      <name val="Arial"/>
      <family val="2"/>
      <charset val="204"/>
    </font>
    <font>
      <b/>
      <sz val="11"/>
      <name val="Arial"/>
      <family val="2"/>
      <charset val="204"/>
    </font>
    <font>
      <sz val="10"/>
      <name val="Arial"/>
      <family val="2"/>
      <charset val="204"/>
    </font>
    <font>
      <sz val="11"/>
      <name val="Calibri"/>
      <family val="2"/>
      <charset val="204"/>
      <scheme val="minor"/>
    </font>
    <font>
      <sz val="12"/>
      <name val="Arial"/>
      <family val="2"/>
      <charset val="204"/>
    </font>
    <font>
      <b/>
      <u/>
      <sz val="10"/>
      <name val="Arial"/>
      <family val="2"/>
      <charset val="204"/>
    </font>
    <font>
      <b/>
      <sz val="11"/>
      <name val="Calibri"/>
      <family val="2"/>
      <charset val="204"/>
      <scheme val="minor"/>
    </font>
    <font>
      <b/>
      <sz val="12"/>
      <name val="Arial"/>
      <family val="2"/>
      <charset val="204"/>
    </font>
    <font>
      <sz val="11"/>
      <name val="Calibri"/>
      <family val="2"/>
      <charset val="204"/>
    </font>
    <font>
      <b/>
      <sz val="11"/>
      <color theme="10"/>
      <name val="Arial"/>
      <family val="2"/>
      <charset val="204"/>
    </font>
    <font>
      <sz val="11"/>
      <color theme="10"/>
      <name val="Arial"/>
      <family val="2"/>
      <charset val="204"/>
    </font>
    <font>
      <sz val="12"/>
      <color theme="10"/>
      <name val="Arial"/>
      <family val="2"/>
      <charset val="204"/>
    </font>
    <font>
      <b/>
      <sz val="12"/>
      <color theme="10"/>
      <name val="Arial"/>
      <family val="2"/>
      <charset val="204"/>
    </font>
  </fonts>
  <fills count="11">
    <fill>
      <patternFill patternType="none"/>
    </fill>
    <fill>
      <patternFill patternType="gray125"/>
    </fill>
    <fill>
      <patternFill patternType="solid">
        <fgColor rgb="FF6AA84F"/>
        <bgColor rgb="FF6AA84F"/>
      </patternFill>
    </fill>
    <fill>
      <patternFill patternType="solid">
        <fgColor rgb="FFD9EAD3"/>
        <bgColor rgb="FFD9EAD3"/>
      </patternFill>
    </fill>
    <fill>
      <patternFill patternType="solid">
        <fgColor rgb="FFFFFFFF"/>
        <bgColor rgb="FFFFFFFF"/>
      </patternFill>
    </fill>
    <fill>
      <patternFill patternType="solid">
        <fgColor rgb="FFFFD966"/>
        <bgColor rgb="FFFFD966"/>
      </patternFill>
    </fill>
    <fill>
      <patternFill patternType="solid">
        <fgColor theme="7" tint="0.59999389629810485"/>
        <bgColor rgb="FFD9EAD3"/>
      </patternFill>
    </fill>
    <fill>
      <patternFill patternType="solid">
        <fgColor theme="9" tint="0.79998168889431442"/>
        <bgColor rgb="FFD9EAD3"/>
      </patternFill>
    </fill>
    <fill>
      <patternFill patternType="solid">
        <fgColor theme="9"/>
        <bgColor rgb="FF6AA84F"/>
      </patternFill>
    </fill>
    <fill>
      <patternFill patternType="solid">
        <fgColor theme="9"/>
        <bgColor rgb="FFD9EAD3"/>
      </patternFill>
    </fill>
    <fill>
      <patternFill patternType="solid">
        <fgColor rgb="FFE2EFD9"/>
        <bgColor rgb="FFE2EFD9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4">
    <xf numFmtId="0" fontId="0" fillId="0" borderId="0" xfId="0"/>
    <xf numFmtId="0" fontId="2" fillId="2" borderId="1" xfId="0" applyFont="1" applyFill="1" applyBorder="1" applyAlignment="1">
      <alignment horizontal="center" vertical="top"/>
    </xf>
    <xf numFmtId="0" fontId="2" fillId="9" borderId="1" xfId="1" applyFont="1" applyFill="1" applyBorder="1" applyAlignment="1">
      <alignment horizontal="center" vertical="top" wrapText="1"/>
    </xf>
    <xf numFmtId="0" fontId="6" fillId="0" borderId="0" xfId="0" applyFont="1" applyAlignment="1">
      <alignment vertical="top"/>
    </xf>
    <xf numFmtId="0" fontId="4" fillId="2" borderId="1" xfId="0" applyFont="1" applyFill="1" applyBorder="1" applyAlignment="1">
      <alignment horizontal="center" vertical="top"/>
    </xf>
    <xf numFmtId="0" fontId="2" fillId="7" borderId="1" xfId="1" applyFont="1" applyFill="1" applyBorder="1" applyAlignment="1">
      <alignment horizontal="center" vertical="top" wrapText="1"/>
    </xf>
    <xf numFmtId="0" fontId="2" fillId="7" borderId="1" xfId="0" applyFont="1" applyFill="1" applyBorder="1" applyAlignment="1">
      <alignment horizontal="center" vertical="top"/>
    </xf>
    <xf numFmtId="0" fontId="2" fillId="7" borderId="1" xfId="0" applyFont="1" applyFill="1" applyBorder="1" applyAlignment="1" applyProtection="1">
      <alignment horizontal="center" vertical="top"/>
      <protection locked="0"/>
    </xf>
    <xf numFmtId="0" fontId="2" fillId="6" borderId="1" xfId="0" applyFont="1" applyFill="1" applyBorder="1" applyAlignment="1">
      <alignment horizontal="center" vertical="top"/>
    </xf>
    <xf numFmtId="0" fontId="2" fillId="7" borderId="13" xfId="1" applyFont="1" applyFill="1" applyBorder="1" applyAlignment="1">
      <alignment vertical="top" wrapText="1"/>
    </xf>
    <xf numFmtId="0" fontId="7" fillId="2" borderId="14" xfId="0" applyFont="1" applyFill="1" applyBorder="1" applyAlignment="1">
      <alignment horizontal="center" vertical="top"/>
    </xf>
    <xf numFmtId="0" fontId="2" fillId="2" borderId="14" xfId="0" applyFont="1" applyFill="1" applyBorder="1" applyAlignment="1">
      <alignment horizontal="center" vertical="top"/>
    </xf>
    <xf numFmtId="0" fontId="2" fillId="7" borderId="14" xfId="0" applyFont="1" applyFill="1" applyBorder="1" applyAlignment="1">
      <alignment horizontal="center" vertical="top"/>
    </xf>
    <xf numFmtId="0" fontId="4" fillId="7" borderId="9" xfId="1" applyFont="1" applyFill="1" applyBorder="1" applyAlignment="1">
      <alignment vertical="top" wrapText="1"/>
    </xf>
    <xf numFmtId="0" fontId="2" fillId="2" borderId="11" xfId="0" applyFont="1" applyFill="1" applyBorder="1" applyAlignment="1">
      <alignment horizontal="center" vertical="top"/>
    </xf>
    <xf numFmtId="0" fontId="2" fillId="2" borderId="12" xfId="0" applyFont="1" applyFill="1" applyBorder="1" applyAlignment="1">
      <alignment horizontal="center" vertical="top"/>
    </xf>
    <xf numFmtId="0" fontId="2" fillId="10" borderId="9" xfId="1" applyFont="1" applyFill="1" applyBorder="1" applyAlignment="1">
      <alignment vertical="top" wrapText="1"/>
    </xf>
    <xf numFmtId="0" fontId="2" fillId="7" borderId="1" xfId="0" applyFont="1" applyFill="1" applyBorder="1" applyAlignment="1">
      <alignment horizontal="center" vertical="top" wrapText="1"/>
    </xf>
    <xf numFmtId="0" fontId="2" fillId="3" borderId="1" xfId="0" applyFont="1" applyFill="1" applyBorder="1" applyAlignment="1" applyProtection="1">
      <alignment horizontal="center" vertical="top"/>
      <protection locked="0"/>
    </xf>
    <xf numFmtId="0" fontId="8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 wrapText="1"/>
    </xf>
    <xf numFmtId="0" fontId="2" fillId="2" borderId="10" xfId="0" applyFont="1" applyFill="1" applyBorder="1" applyAlignment="1">
      <alignment vertical="top" wrapText="1"/>
    </xf>
    <xf numFmtId="0" fontId="2" fillId="2" borderId="11" xfId="0" applyFont="1" applyFill="1" applyBorder="1" applyAlignment="1">
      <alignment horizontal="center" vertical="top" wrapText="1"/>
    </xf>
    <xf numFmtId="0" fontId="9" fillId="0" borderId="0" xfId="0" applyFont="1" applyAlignment="1">
      <alignment vertical="top"/>
    </xf>
    <xf numFmtId="0" fontId="6" fillId="0" borderId="0" xfId="0" applyFont="1" applyAlignment="1">
      <alignment horizontal="center" vertical="top" wrapText="1"/>
    </xf>
    <xf numFmtId="0" fontId="6" fillId="0" borderId="0" xfId="0" applyFont="1"/>
    <xf numFmtId="0" fontId="4" fillId="8" borderId="13" xfId="0" applyFont="1" applyFill="1" applyBorder="1" applyAlignment="1">
      <alignment vertical="top" wrapText="1"/>
    </xf>
    <xf numFmtId="165" fontId="10" fillId="8" borderId="1" xfId="0" applyNumberFormat="1" applyFont="1" applyFill="1" applyBorder="1" applyAlignment="1">
      <alignment horizontal="center" vertical="top"/>
    </xf>
    <xf numFmtId="165" fontId="4" fillId="2" borderId="1" xfId="0" applyNumberFormat="1" applyFont="1" applyFill="1" applyBorder="1" applyAlignment="1">
      <alignment horizontal="center" vertical="top" wrapText="1"/>
    </xf>
    <xf numFmtId="0" fontId="2" fillId="8" borderId="13" xfId="0" applyFont="1" applyFill="1" applyBorder="1" applyAlignment="1">
      <alignment vertical="top" wrapText="1"/>
    </xf>
    <xf numFmtId="0" fontId="2" fillId="8" borderId="1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top" wrapText="1"/>
    </xf>
    <xf numFmtId="0" fontId="2" fillId="0" borderId="0" xfId="0" applyFont="1" applyAlignment="1">
      <alignment vertical="top"/>
    </xf>
    <xf numFmtId="0" fontId="2" fillId="10" borderId="2" xfId="0" applyFont="1" applyFill="1" applyBorder="1" applyAlignment="1">
      <alignment horizontal="center" vertical="top" wrapText="1"/>
    </xf>
    <xf numFmtId="0" fontId="2" fillId="10" borderId="2" xfId="0" applyFont="1" applyFill="1" applyBorder="1" applyAlignment="1">
      <alignment horizontal="center" vertical="top"/>
    </xf>
    <xf numFmtId="0" fontId="11" fillId="0" borderId="0" xfId="0" applyFont="1"/>
    <xf numFmtId="0" fontId="4" fillId="7" borderId="2" xfId="0" applyFont="1" applyFill="1" applyBorder="1" applyAlignment="1">
      <alignment horizontal="center" vertical="top" wrapText="1"/>
    </xf>
    <xf numFmtId="0" fontId="2" fillId="7" borderId="2" xfId="0" applyFont="1" applyFill="1" applyBorder="1" applyAlignment="1">
      <alignment horizontal="center" vertical="top"/>
    </xf>
    <xf numFmtId="0" fontId="4" fillId="2" borderId="13" xfId="0" applyFont="1" applyFill="1" applyBorder="1" applyAlignment="1">
      <alignment vertical="top"/>
    </xf>
    <xf numFmtId="165" fontId="10" fillId="2" borderId="1" xfId="0" applyNumberFormat="1" applyFont="1" applyFill="1" applyBorder="1" applyAlignment="1">
      <alignment horizontal="center" vertical="top"/>
    </xf>
    <xf numFmtId="0" fontId="2" fillId="2" borderId="13" xfId="0" applyFont="1" applyFill="1" applyBorder="1" applyAlignment="1">
      <alignment vertical="top" wrapText="1"/>
    </xf>
    <xf numFmtId="0" fontId="2" fillId="7" borderId="13" xfId="0" applyFont="1" applyFill="1" applyBorder="1" applyAlignment="1">
      <alignment vertical="top" wrapText="1"/>
    </xf>
    <xf numFmtId="0" fontId="4" fillId="2" borderId="13" xfId="0" applyFont="1" applyFill="1" applyBorder="1" applyAlignment="1">
      <alignment vertical="top" wrapText="1"/>
    </xf>
    <xf numFmtId="0" fontId="4" fillId="2" borderId="1" xfId="0" applyFont="1" applyFill="1" applyBorder="1" applyAlignment="1">
      <alignment horizontal="center" vertical="top" wrapText="1"/>
    </xf>
    <xf numFmtId="0" fontId="4" fillId="5" borderId="1" xfId="0" applyFont="1" applyFill="1" applyBorder="1" applyAlignment="1">
      <alignment horizontal="center" vertical="top"/>
    </xf>
    <xf numFmtId="0" fontId="10" fillId="5" borderId="14" xfId="0" applyFont="1" applyFill="1" applyBorder="1" applyAlignment="1">
      <alignment horizontal="center" vertical="top"/>
    </xf>
    <xf numFmtId="0" fontId="4" fillId="5" borderId="16" xfId="0" applyFont="1" applyFill="1" applyBorder="1" applyAlignment="1">
      <alignment horizontal="center" vertical="top"/>
    </xf>
    <xf numFmtId="0" fontId="10" fillId="5" borderId="17" xfId="0" applyFont="1" applyFill="1" applyBorder="1" applyAlignment="1">
      <alignment horizontal="center" vertical="top"/>
    </xf>
    <xf numFmtId="0" fontId="2" fillId="0" borderId="0" xfId="0" applyFont="1" applyAlignment="1">
      <alignment vertical="top" wrapText="1"/>
    </xf>
    <xf numFmtId="0" fontId="4" fillId="0" borderId="0" xfId="0" applyFont="1" applyAlignment="1">
      <alignment horizontal="center" vertical="top" wrapText="1"/>
    </xf>
    <xf numFmtId="0" fontId="6" fillId="0" borderId="0" xfId="0" applyFont="1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0" fontId="1" fillId="2" borderId="18" xfId="0" applyFont="1" applyFill="1" applyBorder="1" applyAlignment="1">
      <alignment horizontal="center" vertical="top" wrapText="1"/>
    </xf>
    <xf numFmtId="0" fontId="1" fillId="2" borderId="19" xfId="0" applyFont="1" applyFill="1" applyBorder="1" applyAlignment="1">
      <alignment horizontal="center" vertical="top" wrapText="1"/>
    </xf>
    <xf numFmtId="0" fontId="12" fillId="7" borderId="13" xfId="1" applyFont="1" applyFill="1" applyBorder="1" applyAlignment="1">
      <alignment vertical="top" wrapText="1"/>
    </xf>
    <xf numFmtId="0" fontId="13" fillId="7" borderId="13" xfId="1" applyFont="1" applyFill="1" applyBorder="1" applyAlignment="1">
      <alignment vertical="top" wrapText="1"/>
    </xf>
    <xf numFmtId="0" fontId="10" fillId="7" borderId="1" xfId="1" applyFont="1" applyFill="1" applyBorder="1" applyAlignment="1">
      <alignment horizontal="center" vertical="top" wrapText="1"/>
    </xf>
    <xf numFmtId="0" fontId="10" fillId="7" borderId="1" xfId="0" applyFont="1" applyFill="1" applyBorder="1" applyAlignment="1">
      <alignment horizontal="center" vertical="top"/>
    </xf>
    <xf numFmtId="0" fontId="10" fillId="7" borderId="1" xfId="0" applyFont="1" applyFill="1" applyBorder="1" applyAlignment="1">
      <alignment horizontal="center" vertical="top" wrapText="1"/>
    </xf>
    <xf numFmtId="0" fontId="10" fillId="3" borderId="1" xfId="0" applyFont="1" applyFill="1" applyBorder="1" applyAlignment="1" applyProtection="1">
      <alignment horizontal="center" vertical="top"/>
      <protection locked="0"/>
    </xf>
    <xf numFmtId="0" fontId="10" fillId="6" borderId="1" xfId="0" applyFont="1" applyFill="1" applyBorder="1" applyAlignment="1">
      <alignment horizontal="center" vertical="top"/>
    </xf>
    <xf numFmtId="0" fontId="10" fillId="7" borderId="14" xfId="0" applyFont="1" applyFill="1" applyBorder="1" applyAlignment="1">
      <alignment horizontal="center" vertical="top"/>
    </xf>
    <xf numFmtId="0" fontId="14" fillId="7" borderId="13" xfId="1" applyFont="1" applyFill="1" applyBorder="1" applyAlignment="1">
      <alignment vertical="top" wrapText="1"/>
    </xf>
    <xf numFmtId="0" fontId="7" fillId="7" borderId="1" xfId="1" applyFont="1" applyFill="1" applyBorder="1" applyAlignment="1">
      <alignment horizontal="center" vertical="top" wrapText="1"/>
    </xf>
    <xf numFmtId="0" fontId="7" fillId="7" borderId="1" xfId="0" applyFont="1" applyFill="1" applyBorder="1" applyAlignment="1">
      <alignment horizontal="center" vertical="top"/>
    </xf>
    <xf numFmtId="0" fontId="7" fillId="7" borderId="1" xfId="0" applyFont="1" applyFill="1" applyBorder="1" applyAlignment="1">
      <alignment horizontal="center" vertical="top" wrapText="1"/>
    </xf>
    <xf numFmtId="0" fontId="7" fillId="3" borderId="1" xfId="0" applyFont="1" applyFill="1" applyBorder="1" applyAlignment="1" applyProtection="1">
      <alignment horizontal="center" vertical="top"/>
      <protection locked="0"/>
    </xf>
    <xf numFmtId="0" fontId="7" fillId="6" borderId="1" xfId="0" applyFont="1" applyFill="1" applyBorder="1" applyAlignment="1">
      <alignment horizontal="center" vertical="top"/>
    </xf>
    <xf numFmtId="0" fontId="7" fillId="7" borderId="14" xfId="0" applyFont="1" applyFill="1" applyBorder="1" applyAlignment="1">
      <alignment horizontal="center" vertical="top"/>
    </xf>
    <xf numFmtId="164" fontId="2" fillId="7" borderId="10" xfId="0" applyNumberFormat="1" applyFont="1" applyFill="1" applyBorder="1" applyAlignment="1">
      <alignment horizontal="center" vertical="top"/>
    </xf>
    <xf numFmtId="165" fontId="2" fillId="7" borderId="12" xfId="0" applyNumberFormat="1" applyFont="1" applyFill="1" applyBorder="1" applyAlignment="1">
      <alignment horizontal="center" vertical="top"/>
    </xf>
    <xf numFmtId="164" fontId="2" fillId="7" borderId="13" xfId="0" applyNumberFormat="1" applyFont="1" applyFill="1" applyBorder="1" applyAlignment="1">
      <alignment horizontal="center" vertical="top"/>
    </xf>
    <xf numFmtId="165" fontId="2" fillId="7" borderId="14" xfId="0" applyNumberFormat="1" applyFont="1" applyFill="1" applyBorder="1" applyAlignment="1">
      <alignment horizontal="center" vertical="top"/>
    </xf>
    <xf numFmtId="164" fontId="2" fillId="7" borderId="15" xfId="0" applyNumberFormat="1" applyFont="1" applyFill="1" applyBorder="1" applyAlignment="1">
      <alignment horizontal="center" vertical="top"/>
    </xf>
    <xf numFmtId="165" fontId="2" fillId="7" borderId="17" xfId="0" applyNumberFormat="1" applyFont="1" applyFill="1" applyBorder="1" applyAlignment="1">
      <alignment horizontal="center" vertical="top"/>
    </xf>
    <xf numFmtId="0" fontId="9" fillId="0" borderId="0" xfId="0" applyFont="1" applyFill="1" applyAlignment="1">
      <alignment horizontal="center" vertical="top" wrapText="1"/>
    </xf>
    <xf numFmtId="0" fontId="6" fillId="0" borderId="0" xfId="0" applyFont="1" applyFill="1" applyAlignment="1">
      <alignment vertical="top"/>
    </xf>
    <xf numFmtId="0" fontId="4" fillId="0" borderId="0" xfId="0" applyFont="1" applyFill="1" applyBorder="1" applyAlignment="1">
      <alignment vertical="top" wrapText="1"/>
    </xf>
    <xf numFmtId="0" fontId="4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8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 vertical="top"/>
    </xf>
    <xf numFmtId="0" fontId="4" fillId="2" borderId="13" xfId="0" applyFont="1" applyFill="1" applyBorder="1" applyAlignment="1">
      <alignment vertical="top"/>
    </xf>
    <xf numFmtId="0" fontId="4" fillId="2" borderId="1" xfId="0" applyFont="1" applyFill="1" applyBorder="1" applyAlignment="1">
      <alignment vertical="top"/>
    </xf>
    <xf numFmtId="0" fontId="2" fillId="0" borderId="1" xfId="0" applyFont="1" applyBorder="1" applyAlignment="1">
      <alignment vertical="top"/>
    </xf>
    <xf numFmtId="0" fontId="4" fillId="5" borderId="13" xfId="0" applyFont="1" applyFill="1" applyBorder="1" applyAlignment="1">
      <alignment horizontal="center" vertical="top"/>
    </xf>
    <xf numFmtId="0" fontId="4" fillId="5" borderId="1" xfId="0" applyFont="1" applyFill="1" applyBorder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4" fillId="4" borderId="20" xfId="0" applyFont="1" applyFill="1" applyBorder="1" applyAlignment="1">
      <alignment horizontal="center" vertical="top" wrapText="1"/>
    </xf>
    <xf numFmtId="0" fontId="4" fillId="4" borderId="21" xfId="0" applyFont="1" applyFill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 wrapText="1"/>
    </xf>
    <xf numFmtId="0" fontId="7" fillId="0" borderId="5" xfId="0" applyFont="1" applyBorder="1" applyAlignment="1">
      <alignment horizontal="center" vertical="top" wrapText="1"/>
    </xf>
    <xf numFmtId="0" fontId="7" fillId="0" borderId="6" xfId="0" applyFont="1" applyBorder="1" applyAlignment="1">
      <alignment horizontal="center" vertical="top" wrapText="1"/>
    </xf>
    <xf numFmtId="0" fontId="4" fillId="5" borderId="15" xfId="0" applyFont="1" applyFill="1" applyBorder="1" applyAlignment="1">
      <alignment horizontal="center" vertical="top"/>
    </xf>
    <xf numFmtId="0" fontId="4" fillId="5" borderId="16" xfId="0" applyFont="1" applyFill="1" applyBorder="1" applyAlignment="1">
      <alignment horizontal="center" vertical="top"/>
    </xf>
    <xf numFmtId="0" fontId="2" fillId="0" borderId="16" xfId="0" applyFont="1" applyBorder="1" applyAlignment="1">
      <alignment horizontal="center" vertical="top"/>
    </xf>
    <xf numFmtId="0" fontId="5" fillId="0" borderId="0" xfId="0" applyFont="1" applyAlignment="1">
      <alignment horizontal="left" vertical="top"/>
    </xf>
    <xf numFmtId="0" fontId="15" fillId="7" borderId="13" xfId="1" applyFont="1" applyFill="1" applyBorder="1" applyAlignment="1">
      <alignment vertical="top" wrapText="1"/>
    </xf>
  </cellXfs>
  <cellStyles count="2">
    <cellStyle name="Гиперссылка" xfId="1" builtinId="8"/>
    <cellStyle name="Обычный" xfId="0" builtinId="0"/>
  </cellStyles>
  <dxfs count="665"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27"/>
  <sheetViews>
    <sheetView tabSelected="1" view="pageBreakPreview" topLeftCell="A9" zoomScaleNormal="100" zoomScaleSheetLayoutView="100" workbookViewId="0">
      <selection activeCell="C19" sqref="C19"/>
    </sheetView>
  </sheetViews>
  <sheetFormatPr defaultColWidth="9.140625" defaultRowHeight="15" x14ac:dyDescent="0.25"/>
  <cols>
    <col min="1" max="1" width="37.7109375" style="49" customWidth="1"/>
    <col min="2" max="2" width="10.7109375" style="25" customWidth="1"/>
    <col min="3" max="3" width="10.7109375" style="20" customWidth="1"/>
    <col min="4" max="4" width="10.7109375" style="25" customWidth="1"/>
    <col min="5" max="5" width="10.7109375" style="20" customWidth="1"/>
    <col min="6" max="6" width="7.85546875" style="20" hidden="1" customWidth="1"/>
    <col min="7" max="7" width="10.7109375" style="20" customWidth="1"/>
    <col min="8" max="8" width="4.85546875" style="3" customWidth="1"/>
    <col min="9" max="10" width="13.28515625" style="3" customWidth="1"/>
    <col min="11" max="16384" width="9.140625" style="3"/>
  </cols>
  <sheetData>
    <row r="1" spans="1:10" x14ac:dyDescent="0.25">
      <c r="A1" s="79" t="s">
        <v>28</v>
      </c>
      <c r="B1" s="79"/>
      <c r="C1" s="80"/>
      <c r="D1" s="80"/>
      <c r="E1" s="80"/>
      <c r="F1" s="80"/>
      <c r="G1" s="80"/>
      <c r="H1" s="80"/>
    </row>
    <row r="2" spans="1:10" ht="15.75" thickBot="1" x14ac:dyDescent="0.3">
      <c r="A2" s="81" t="s">
        <v>0</v>
      </c>
      <c r="B2" s="81"/>
      <c r="C2" s="82"/>
      <c r="D2" s="82"/>
      <c r="E2" s="82"/>
      <c r="F2" s="82"/>
      <c r="G2" s="82"/>
    </row>
    <row r="3" spans="1:10" hidden="1" x14ac:dyDescent="0.25">
      <c r="A3" s="50"/>
      <c r="B3" s="19"/>
      <c r="D3" s="20"/>
      <c r="I3" s="21" t="s">
        <v>18</v>
      </c>
    </row>
    <row r="4" spans="1:10" ht="30" hidden="1" x14ac:dyDescent="0.25">
      <c r="A4" s="50"/>
      <c r="B4" s="19"/>
      <c r="D4" s="20"/>
      <c r="I4" s="21" t="s">
        <v>26</v>
      </c>
    </row>
    <row r="5" spans="1:10" hidden="1" x14ac:dyDescent="0.25">
      <c r="A5" s="50"/>
      <c r="B5" s="19"/>
      <c r="D5" s="20"/>
      <c r="I5" s="21" t="s">
        <v>22</v>
      </c>
    </row>
    <row r="6" spans="1:10" hidden="1" x14ac:dyDescent="0.25">
      <c r="A6" s="50"/>
      <c r="B6" s="19"/>
      <c r="D6" s="20"/>
      <c r="I6" s="21" t="s">
        <v>19</v>
      </c>
    </row>
    <row r="7" spans="1:10" hidden="1" x14ac:dyDescent="0.25">
      <c r="A7" s="50"/>
      <c r="B7" s="19"/>
      <c r="D7" s="20"/>
      <c r="I7" s="21" t="s">
        <v>20</v>
      </c>
    </row>
    <row r="8" spans="1:10" ht="15.75" hidden="1" thickBot="1" x14ac:dyDescent="0.3">
      <c r="A8" s="50"/>
      <c r="B8" s="19"/>
      <c r="D8" s="20"/>
      <c r="I8" s="21"/>
    </row>
    <row r="9" spans="1:10" ht="30" customHeight="1" x14ac:dyDescent="0.25">
      <c r="A9" s="22" t="s">
        <v>6</v>
      </c>
      <c r="B9" s="23" t="s">
        <v>17</v>
      </c>
      <c r="C9" s="14" t="s">
        <v>1</v>
      </c>
      <c r="D9" s="23" t="s">
        <v>7</v>
      </c>
      <c r="E9" s="14" t="s">
        <v>2</v>
      </c>
      <c r="F9" s="14" t="s">
        <v>3</v>
      </c>
      <c r="G9" s="15" t="s">
        <v>4</v>
      </c>
      <c r="I9" s="21"/>
    </row>
    <row r="10" spans="1:10" ht="30" customHeight="1" x14ac:dyDescent="0.25">
      <c r="A10" s="103" t="str">
        <f>HYPERLINK("https://www.crowdgames.ru/collection/shop/product/serp-02", "Серп")</f>
        <v>Серп</v>
      </c>
      <c r="B10" s="5" t="s">
        <v>18</v>
      </c>
      <c r="C10" s="6">
        <v>9990</v>
      </c>
      <c r="D10" s="17">
        <f t="shared" ref="D10:D47" si="0">C10*(1-$C$91)</f>
        <v>9990</v>
      </c>
      <c r="E10" s="18"/>
      <c r="F10" s="8">
        <f t="shared" ref="F10:F22" si="1">C10*E10</f>
        <v>0</v>
      </c>
      <c r="G10" s="12">
        <f t="shared" ref="G10:G22" si="2">E10*D10</f>
        <v>0</v>
      </c>
      <c r="I10" s="76"/>
      <c r="J10" s="77"/>
    </row>
    <row r="11" spans="1:10" ht="30" customHeight="1" x14ac:dyDescent="0.25">
      <c r="A11" s="103" t="str">
        <f>HYPERLINK("https://www.crowdgames.ru/collection/shop/product/serp-voshozhdenie-fenrisa", "Серп. Восхождение Фенриса")</f>
        <v>Серп. Восхождение Фенриса</v>
      </c>
      <c r="B11" s="5" t="s">
        <v>18</v>
      </c>
      <c r="C11" s="6">
        <v>5990</v>
      </c>
      <c r="D11" s="17">
        <f t="shared" ref="D11:D14" si="3">C11*(1-$C$91)</f>
        <v>5990</v>
      </c>
      <c r="E11" s="18"/>
      <c r="F11" s="8">
        <f t="shared" ref="F11:F14" si="4">C11*E11</f>
        <v>0</v>
      </c>
      <c r="G11" s="12">
        <f t="shared" ref="G11:G14" si="5">E11*D11</f>
        <v>0</v>
      </c>
      <c r="I11" s="76"/>
      <c r="J11" s="77"/>
    </row>
    <row r="12" spans="1:10" ht="30" customHeight="1" x14ac:dyDescent="0.25">
      <c r="A12" s="103" t="str">
        <f>HYPERLINK("https://www.crowdgames.ru/collection/shop/product/serp-zahvatchiki-iz-dalyokih-zemel", "Серп. Захватчики из далеких земель")</f>
        <v>Серп. Захватчики из далеких земель</v>
      </c>
      <c r="B12" s="5" t="s">
        <v>18</v>
      </c>
      <c r="C12" s="6">
        <v>3490</v>
      </c>
      <c r="D12" s="17">
        <f t="shared" si="3"/>
        <v>3490</v>
      </c>
      <c r="E12" s="18"/>
      <c r="F12" s="8">
        <f t="shared" si="4"/>
        <v>0</v>
      </c>
      <c r="G12" s="12">
        <f t="shared" si="5"/>
        <v>0</v>
      </c>
      <c r="I12" s="76"/>
      <c r="J12" s="77"/>
    </row>
    <row r="13" spans="1:10" ht="30" customHeight="1" x14ac:dyDescent="0.25">
      <c r="A13" s="103" t="str">
        <f>HYPERLINK("https://www.crowdgames.ru/collection/shop/product/serp-nebesnyy-gambit", "Серп. Небесный гамбит")</f>
        <v>Серп. Небесный гамбит</v>
      </c>
      <c r="B13" s="5" t="s">
        <v>18</v>
      </c>
      <c r="C13" s="6">
        <v>3250</v>
      </c>
      <c r="D13" s="17">
        <f t="shared" si="3"/>
        <v>3250</v>
      </c>
      <c r="E13" s="18"/>
      <c r="F13" s="8">
        <f t="shared" si="4"/>
        <v>0</v>
      </c>
      <c r="G13" s="12">
        <f t="shared" si="5"/>
        <v>0</v>
      </c>
      <c r="I13" s="76"/>
      <c r="J13" s="77"/>
    </row>
    <row r="14" spans="1:10" ht="30" customHeight="1" x14ac:dyDescent="0.25">
      <c r="A14" s="103" t="str">
        <f>HYPERLINK("https://www.crowdgames.ru/collection/shop/product/mini-dopolnenie-serp-priklyucheniya", "Серп. Приключения")</f>
        <v>Серп. Приключения</v>
      </c>
      <c r="B14" s="5" t="s">
        <v>18</v>
      </c>
      <c r="C14" s="6">
        <v>2250</v>
      </c>
      <c r="D14" s="17">
        <f t="shared" si="3"/>
        <v>2250</v>
      </c>
      <c r="E14" s="18"/>
      <c r="F14" s="8">
        <f t="shared" si="4"/>
        <v>0</v>
      </c>
      <c r="G14" s="12">
        <f t="shared" si="5"/>
        <v>0</v>
      </c>
      <c r="I14" s="76"/>
      <c r="J14" s="77"/>
    </row>
    <row r="15" spans="1:10" ht="30" customHeight="1" x14ac:dyDescent="0.25">
      <c r="A15" s="103" t="str">
        <f>HYPERLINK("https://www.crowdgames.ru/collection/malenkaya-kaskadiya", "Маленькая Каскадия (Новинка)")</f>
        <v>Маленькая Каскадия (Новинка)</v>
      </c>
      <c r="B15" s="5" t="s">
        <v>18</v>
      </c>
      <c r="C15" s="6">
        <v>2990</v>
      </c>
      <c r="D15" s="17">
        <f t="shared" ref="D15" si="6">C15*(1-$C$91)</f>
        <v>2990</v>
      </c>
      <c r="E15" s="18"/>
      <c r="F15" s="8">
        <f t="shared" ref="F15" si="7">C15*E15</f>
        <v>0</v>
      </c>
      <c r="G15" s="12">
        <f t="shared" ref="G15" si="8">E15*D15</f>
        <v>0</v>
      </c>
      <c r="I15" s="76"/>
      <c r="J15" s="77"/>
    </row>
    <row r="16" spans="1:10" ht="30" customHeight="1" x14ac:dyDescent="0.25">
      <c r="A16" s="63" t="str">
        <f>HYPERLINK("https://www.crowdgames.ru/collection/predel-razdor-i-padenie", "Предел")</f>
        <v>Предел</v>
      </c>
      <c r="B16" s="5" t="s">
        <v>18</v>
      </c>
      <c r="C16" s="6">
        <v>5990</v>
      </c>
      <c r="D16" s="17">
        <f t="shared" ref="D16" si="9">C16*(1-$C$91)</f>
        <v>5990</v>
      </c>
      <c r="E16" s="18"/>
      <c r="F16" s="8">
        <f t="shared" ref="F16" si="10">C16*E16</f>
        <v>0</v>
      </c>
      <c r="G16" s="12">
        <f t="shared" ref="G16" si="11">E16*D16</f>
        <v>0</v>
      </c>
      <c r="I16" s="76"/>
      <c r="J16" s="77"/>
    </row>
    <row r="17" spans="1:10" ht="30" customHeight="1" x14ac:dyDescent="0.25">
      <c r="A17" s="9" t="str">
        <f>HYPERLINK("https://www.crowdgames.ru/collection/anunnaki-rassvet-bogov", "Ануннаки. Рассвет богов")</f>
        <v>Ануннаки. Рассвет богов</v>
      </c>
      <c r="B17" s="5" t="s">
        <v>18</v>
      </c>
      <c r="C17" s="6">
        <v>8990</v>
      </c>
      <c r="D17" s="17">
        <f t="shared" si="0"/>
        <v>8990</v>
      </c>
      <c r="E17" s="18"/>
      <c r="F17" s="8">
        <f t="shared" ref="F17" si="12">C17*E17</f>
        <v>0</v>
      </c>
      <c r="G17" s="12">
        <f t="shared" ref="G17" si="13">E17*D17</f>
        <v>0</v>
      </c>
      <c r="I17" s="76"/>
      <c r="J17" s="77"/>
    </row>
    <row r="18" spans="1:10" ht="30" customHeight="1" thickBot="1" x14ac:dyDescent="0.3">
      <c r="A18" s="56" t="str">
        <f>HYPERLINK("https://www.crowdgames.ru/collection/shop/product/ahoy", "Ахой")</f>
        <v>Ахой</v>
      </c>
      <c r="B18" s="5" t="s">
        <v>18</v>
      </c>
      <c r="C18" s="6">
        <v>3990</v>
      </c>
      <c r="D18" s="17">
        <f t="shared" si="0"/>
        <v>3990</v>
      </c>
      <c r="E18" s="18"/>
      <c r="F18" s="8">
        <f t="shared" si="1"/>
        <v>0</v>
      </c>
      <c r="G18" s="12">
        <f t="shared" si="2"/>
        <v>0</v>
      </c>
      <c r="I18" s="78"/>
      <c r="J18" s="78"/>
    </row>
    <row r="19" spans="1:10" ht="30" customHeight="1" thickBot="1" x14ac:dyDescent="0.3">
      <c r="A19" s="56" t="str">
        <f>HYPERLINK("https://www.crowdgames.ru/collection/dom-fadu", "Дом фаду")</f>
        <v>Дом фаду</v>
      </c>
      <c r="B19" s="64" t="s">
        <v>18</v>
      </c>
      <c r="C19" s="65">
        <v>6990</v>
      </c>
      <c r="D19" s="66">
        <f t="shared" si="0"/>
        <v>6990</v>
      </c>
      <c r="E19" s="67"/>
      <c r="F19" s="68">
        <f t="shared" si="1"/>
        <v>0</v>
      </c>
      <c r="G19" s="69">
        <f t="shared" si="2"/>
        <v>0</v>
      </c>
      <c r="I19" s="89" t="s">
        <v>21</v>
      </c>
      <c r="J19" s="90"/>
    </row>
    <row r="20" spans="1:10" ht="30" customHeight="1" x14ac:dyDescent="0.25">
      <c r="A20" s="9" t="str">
        <f>HYPERLINK("https://www.crowdgames.ru/collection/dzhon-kompani-vtoroe-izdanie", "Джон Компани. Второе издание")</f>
        <v>Джон Компани. Второе издание</v>
      </c>
      <c r="B20" s="5" t="s">
        <v>18</v>
      </c>
      <c r="C20" s="6">
        <v>8990</v>
      </c>
      <c r="D20" s="17">
        <f t="shared" si="0"/>
        <v>8990</v>
      </c>
      <c r="E20" s="18"/>
      <c r="F20" s="8">
        <f t="shared" si="1"/>
        <v>0</v>
      </c>
      <c r="G20" s="12">
        <f t="shared" si="2"/>
        <v>0</v>
      </c>
      <c r="I20" s="95" t="s">
        <v>24</v>
      </c>
      <c r="J20" s="96"/>
    </row>
    <row r="21" spans="1:10" ht="30" customHeight="1" x14ac:dyDescent="0.25">
      <c r="A21" s="9" t="str">
        <f>HYPERLINK("https://www.crowdgames.ru/collection/grand-otel-avstriya", "Гранд-отель «Австрия». Второе издание
")</f>
        <v xml:space="preserve">Гранд-отель «Австрия». Второе издание
</v>
      </c>
      <c r="B21" s="5" t="s">
        <v>18</v>
      </c>
      <c r="C21" s="6">
        <v>5750</v>
      </c>
      <c r="D21" s="17">
        <f t="shared" si="0"/>
        <v>5750</v>
      </c>
      <c r="E21" s="18"/>
      <c r="F21" s="8">
        <f t="shared" si="1"/>
        <v>0</v>
      </c>
      <c r="G21" s="12">
        <f t="shared" si="2"/>
        <v>0</v>
      </c>
      <c r="I21" s="97"/>
      <c r="J21" s="98"/>
    </row>
    <row r="22" spans="1:10" ht="30" customHeight="1" thickBot="1" x14ac:dyDescent="0.3">
      <c r="A22" s="9" t="str">
        <f>HYPERLINK("https://www.crowdgames.ru/collection/grand-otel-avstriya-stantsuem-vals", "Гранд-отель «Австрия». Станцуем вальс!
 (Дополнение)")</f>
        <v>Гранд-отель «Австрия». Станцуем вальс!
 (Дополнение)</v>
      </c>
      <c r="B22" s="5" t="s">
        <v>18</v>
      </c>
      <c r="C22" s="6">
        <v>3890</v>
      </c>
      <c r="D22" s="17">
        <f t="shared" si="0"/>
        <v>3890</v>
      </c>
      <c r="E22" s="18"/>
      <c r="F22" s="8">
        <f t="shared" si="1"/>
        <v>0</v>
      </c>
      <c r="G22" s="12">
        <f t="shared" si="2"/>
        <v>0</v>
      </c>
      <c r="I22" s="97"/>
      <c r="J22" s="98"/>
    </row>
    <row r="23" spans="1:10" ht="30" customHeight="1" thickBot="1" x14ac:dyDescent="0.3">
      <c r="A23" s="9" t="str">
        <f>HYPERLINK("https://www.crowdgames.ru/collection/gorod-motorov", "Город моторов")</f>
        <v>Город моторов</v>
      </c>
      <c r="B23" s="5" t="s">
        <v>18</v>
      </c>
      <c r="C23" s="6">
        <v>1990</v>
      </c>
      <c r="D23" s="17">
        <f t="shared" si="0"/>
        <v>1990</v>
      </c>
      <c r="E23" s="18"/>
      <c r="F23" s="8">
        <f t="shared" ref="F23:F47" si="14">C23*E23</f>
        <v>0</v>
      </c>
      <c r="G23" s="12">
        <f t="shared" ref="G23:G47" si="15">E23*D23</f>
        <v>0</v>
      </c>
      <c r="I23" s="53" t="s">
        <v>8</v>
      </c>
      <c r="J23" s="54" t="s">
        <v>9</v>
      </c>
    </row>
    <row r="24" spans="1:10" ht="30" customHeight="1" x14ac:dyDescent="0.25">
      <c r="A24" s="9" t="str">
        <f>HYPERLINK("https://www.crowdgames.ru/collection/golem", "Голем")</f>
        <v>Голем</v>
      </c>
      <c r="B24" s="5" t="s">
        <v>18</v>
      </c>
      <c r="C24" s="6">
        <v>4990</v>
      </c>
      <c r="D24" s="17">
        <f t="shared" si="0"/>
        <v>4990</v>
      </c>
      <c r="E24" s="18"/>
      <c r="F24" s="8">
        <f t="shared" si="14"/>
        <v>0</v>
      </c>
      <c r="G24" s="12">
        <f t="shared" si="15"/>
        <v>0</v>
      </c>
      <c r="I24" s="70">
        <v>20000</v>
      </c>
      <c r="J24" s="71">
        <v>0.3</v>
      </c>
    </row>
    <row r="25" spans="1:10" ht="30" customHeight="1" x14ac:dyDescent="0.25">
      <c r="A25" s="55" t="str">
        <f>HYPERLINK("https://www.crowdgames.ru/collection/zapovednik-ischezayuschie-vidy", "Заповедник. Исчезающие виды")</f>
        <v>Заповедник. Исчезающие виды</v>
      </c>
      <c r="B25" s="5" t="s">
        <v>18</v>
      </c>
      <c r="C25" s="6">
        <v>3250</v>
      </c>
      <c r="D25" s="17">
        <f t="shared" si="0"/>
        <v>3250</v>
      </c>
      <c r="E25" s="18"/>
      <c r="F25" s="8">
        <f t="shared" si="14"/>
        <v>0</v>
      </c>
      <c r="G25" s="12">
        <f t="shared" si="15"/>
        <v>0</v>
      </c>
      <c r="I25" s="72">
        <v>32500</v>
      </c>
      <c r="J25" s="73">
        <v>0.32500000000000001</v>
      </c>
    </row>
    <row r="26" spans="1:10" ht="30" customHeight="1" x14ac:dyDescent="0.25">
      <c r="A26" s="9" t="str">
        <f>HYPERLINK("https://www.crowdgames.ru/collection/zemlya-skazaniy", "Земля сказаний")</f>
        <v>Земля сказаний</v>
      </c>
      <c r="B26" s="5" t="s">
        <v>18</v>
      </c>
      <c r="C26" s="6">
        <v>2490</v>
      </c>
      <c r="D26" s="17">
        <f t="shared" si="0"/>
        <v>2490</v>
      </c>
      <c r="E26" s="18"/>
      <c r="F26" s="8">
        <f t="shared" ref="F26:F40" si="16">C26*E26</f>
        <v>0</v>
      </c>
      <c r="G26" s="12">
        <f t="shared" ref="G26:G40" si="17">E26*D26</f>
        <v>0</v>
      </c>
      <c r="I26" s="72">
        <v>45000</v>
      </c>
      <c r="J26" s="73">
        <v>0.35</v>
      </c>
    </row>
    <row r="27" spans="1:10" ht="30" customHeight="1" x14ac:dyDescent="0.25">
      <c r="A27" s="55" t="str">
        <f>HYPERLINK("https://www.crowdgames.ru/collection/zolotoy-kubok", "Золотой кубок")</f>
        <v>Золотой кубок</v>
      </c>
      <c r="B27" s="5" t="s">
        <v>18</v>
      </c>
      <c r="C27" s="6">
        <v>3990</v>
      </c>
      <c r="D27" s="17">
        <f t="shared" si="0"/>
        <v>3990</v>
      </c>
      <c r="E27" s="18"/>
      <c r="F27" s="8">
        <f t="shared" si="16"/>
        <v>0</v>
      </c>
      <c r="G27" s="12">
        <f t="shared" si="17"/>
        <v>0</v>
      </c>
      <c r="I27" s="72">
        <v>60000</v>
      </c>
      <c r="J27" s="73">
        <v>0.375</v>
      </c>
    </row>
    <row r="28" spans="1:10" ht="30" customHeight="1" x14ac:dyDescent="0.25">
      <c r="A28" s="9" t="str">
        <f>HYPERLINK("https://www.crowdgames.ru/collection/izobreteniya-evolyutsiya-idey", "Изобретения. Эволюция идей")</f>
        <v>Изобретения. Эволюция идей</v>
      </c>
      <c r="B28" s="5" t="s">
        <v>18</v>
      </c>
      <c r="C28" s="6">
        <v>14750</v>
      </c>
      <c r="D28" s="17">
        <f t="shared" si="0"/>
        <v>14750</v>
      </c>
      <c r="E28" s="18"/>
      <c r="F28" s="8">
        <f t="shared" si="16"/>
        <v>0</v>
      </c>
      <c r="G28" s="12">
        <f t="shared" si="17"/>
        <v>0</v>
      </c>
      <c r="I28" s="72">
        <v>90000</v>
      </c>
      <c r="J28" s="73">
        <v>0.4</v>
      </c>
    </row>
    <row r="29" spans="1:10" ht="30" customHeight="1" thickBot="1" x14ac:dyDescent="0.3">
      <c r="A29" s="55" t="str">
        <f>HYPERLINK("https://www.crowdgames.ru/collection/kaskadiya", "Каскадия")</f>
        <v>Каскадия</v>
      </c>
      <c r="B29" s="5" t="s">
        <v>18</v>
      </c>
      <c r="C29" s="6">
        <v>3990</v>
      </c>
      <c r="D29" s="17">
        <f t="shared" si="0"/>
        <v>3990</v>
      </c>
      <c r="E29" s="18"/>
      <c r="F29" s="8">
        <f t="shared" si="16"/>
        <v>0</v>
      </c>
      <c r="G29" s="12">
        <f t="shared" si="17"/>
        <v>0</v>
      </c>
      <c r="I29" s="74">
        <v>90000</v>
      </c>
      <c r="J29" s="75">
        <v>0.4</v>
      </c>
    </row>
    <row r="30" spans="1:10" ht="30" customHeight="1" x14ac:dyDescent="0.25">
      <c r="A30" s="55" t="str">
        <f>HYPERLINK("https://www.crowdgames.ru/collection/shop/product/kemet-krov-i-pesok", "Кемет. Кровь и песок")</f>
        <v>Кемет. Кровь и песок</v>
      </c>
      <c r="B30" s="57" t="s">
        <v>18</v>
      </c>
      <c r="C30" s="58">
        <v>9490</v>
      </c>
      <c r="D30" s="59">
        <f t="shared" si="0"/>
        <v>9490</v>
      </c>
      <c r="E30" s="60"/>
      <c r="F30" s="61">
        <f t="shared" si="16"/>
        <v>0</v>
      </c>
      <c r="G30" s="62">
        <f t="shared" si="17"/>
        <v>0</v>
      </c>
      <c r="I30" s="91" t="s">
        <v>27</v>
      </c>
      <c r="J30" s="92"/>
    </row>
    <row r="31" spans="1:10" s="24" customFormat="1" ht="30" customHeight="1" x14ac:dyDescent="0.25">
      <c r="A31" s="9" t="str">
        <f>HYPERLINK("https://www.crowdgames.ru/collection/korni-mehanizmy-2", "Корни. Механизмы 2")</f>
        <v>Корни. Механизмы 2</v>
      </c>
      <c r="B31" s="5" t="s">
        <v>18</v>
      </c>
      <c r="C31" s="6">
        <v>2490</v>
      </c>
      <c r="D31" s="17">
        <f t="shared" si="0"/>
        <v>2490</v>
      </c>
      <c r="E31" s="18"/>
      <c r="F31" s="8">
        <f t="shared" si="16"/>
        <v>0</v>
      </c>
      <c r="G31" s="12">
        <f t="shared" si="17"/>
        <v>0</v>
      </c>
      <c r="I31" s="91"/>
      <c r="J31" s="92"/>
    </row>
    <row r="32" spans="1:10" ht="30" customHeight="1" x14ac:dyDescent="0.25">
      <c r="A32" s="9" t="str">
        <f>HYPERLINK("https://www.crowdgames.ru/collection/korni-mehanizmy", "Корни. Механизмы")</f>
        <v>Корни. Механизмы</v>
      </c>
      <c r="B32" s="5" t="s">
        <v>18</v>
      </c>
      <c r="C32" s="6">
        <v>1990</v>
      </c>
      <c r="D32" s="17">
        <f t="shared" si="0"/>
        <v>1990</v>
      </c>
      <c r="E32" s="18"/>
      <c r="F32" s="8">
        <f t="shared" si="16"/>
        <v>0</v>
      </c>
      <c r="G32" s="12">
        <f t="shared" si="17"/>
        <v>0</v>
      </c>
      <c r="I32" s="91"/>
      <c r="J32" s="92"/>
    </row>
    <row r="33" spans="1:10" ht="30" customHeight="1" x14ac:dyDescent="0.25">
      <c r="A33" s="9" t="str">
        <f>HYPERLINK("https://www.crowdgames.ru/collection/korni-izgnanniki-i-partizany", "Корни. Изгнанники и партизаны")</f>
        <v>Корни. Изгнанники и партизаны</v>
      </c>
      <c r="B33" s="5" t="s">
        <v>18</v>
      </c>
      <c r="C33" s="6">
        <v>990</v>
      </c>
      <c r="D33" s="17">
        <f t="shared" si="0"/>
        <v>990</v>
      </c>
      <c r="E33" s="18"/>
      <c r="F33" s="8">
        <f t="shared" si="16"/>
        <v>0</v>
      </c>
      <c r="G33" s="12">
        <f t="shared" si="17"/>
        <v>0</v>
      </c>
      <c r="I33" s="91"/>
      <c r="J33" s="92"/>
    </row>
    <row r="34" spans="1:10" ht="30" customHeight="1" x14ac:dyDescent="0.25">
      <c r="A34" s="56" t="str">
        <f>HYPERLINK("https://www.crowdgames.ru/collection/shop/product/krov-i-yarost", "Кровь и Ярость")</f>
        <v>Кровь и Ярость</v>
      </c>
      <c r="B34" s="5" t="s">
        <v>18</v>
      </c>
      <c r="C34" s="6">
        <v>8490</v>
      </c>
      <c r="D34" s="17">
        <f t="shared" si="0"/>
        <v>8490</v>
      </c>
      <c r="E34" s="18"/>
      <c r="F34" s="8">
        <f t="shared" si="16"/>
        <v>0</v>
      </c>
      <c r="G34" s="12">
        <f t="shared" si="17"/>
        <v>0</v>
      </c>
      <c r="I34" s="91"/>
      <c r="J34" s="92"/>
    </row>
    <row r="35" spans="1:10" ht="30" customHeight="1" x14ac:dyDescent="0.25">
      <c r="A35" s="56" t="str">
        <f>HYPERLINK("https://www.crowdgames.ru/collection/shop/product/krov-i-yarost-kolduny-midgarda", "Кровь и Ярость. Колдуны Мидгарда")</f>
        <v>Кровь и Ярость. Колдуны Мидгарда</v>
      </c>
      <c r="B35" s="5" t="s">
        <v>18</v>
      </c>
      <c r="C35" s="6">
        <v>2490</v>
      </c>
      <c r="D35" s="17">
        <f t="shared" si="0"/>
        <v>2490</v>
      </c>
      <c r="E35" s="18"/>
      <c r="F35" s="8">
        <f t="shared" si="16"/>
        <v>0</v>
      </c>
      <c r="G35" s="12">
        <f t="shared" si="17"/>
        <v>0</v>
      </c>
      <c r="I35" s="91"/>
      <c r="J35" s="92"/>
    </row>
    <row r="36" spans="1:10" ht="30" customHeight="1" x14ac:dyDescent="0.25">
      <c r="A36" s="56" t="str">
        <f>HYPERLINK("https://www.crowdgames.ru/collection/shop/product/krov-i-yarost-bogi-asgarda", "Кровь и Ярость. Боги Асгарда")</f>
        <v>Кровь и Ярость. Боги Асгарда</v>
      </c>
      <c r="B36" s="5" t="s">
        <v>18</v>
      </c>
      <c r="C36" s="6">
        <v>1990</v>
      </c>
      <c r="D36" s="17">
        <f t="shared" si="0"/>
        <v>1990</v>
      </c>
      <c r="E36" s="18"/>
      <c r="F36" s="8">
        <f t="shared" si="16"/>
        <v>0</v>
      </c>
      <c r="G36" s="12">
        <f t="shared" si="17"/>
        <v>0</v>
      </c>
      <c r="I36" s="91"/>
      <c r="J36" s="92"/>
    </row>
    <row r="37" spans="1:10" ht="30" customHeight="1" thickBot="1" x14ac:dyDescent="0.3">
      <c r="A37" s="9" t="str">
        <f>HYPERLINK("https://www.crowdgames.ru/collection/shop/product/mastera-plameni", "Мастера пламени")</f>
        <v>Мастера пламени</v>
      </c>
      <c r="B37" s="5" t="s">
        <v>18</v>
      </c>
      <c r="C37" s="6">
        <v>3990</v>
      </c>
      <c r="D37" s="17">
        <f t="shared" si="0"/>
        <v>3990</v>
      </c>
      <c r="E37" s="18"/>
      <c r="F37" s="8">
        <f t="shared" si="16"/>
        <v>0</v>
      </c>
      <c r="G37" s="12">
        <f t="shared" si="17"/>
        <v>0</v>
      </c>
      <c r="I37" s="93"/>
      <c r="J37" s="94"/>
    </row>
    <row r="38" spans="1:10" ht="30" customHeight="1" x14ac:dyDescent="0.25">
      <c r="A38" s="56" t="str">
        <f>HYPERLINK("https://www.crowdgames.ru/collection/marshrut-postroen", "Маршрут построен")</f>
        <v>Маршрут построен</v>
      </c>
      <c r="B38" s="5" t="s">
        <v>18</v>
      </c>
      <c r="C38" s="6">
        <v>3490</v>
      </c>
      <c r="D38" s="17">
        <f t="shared" si="0"/>
        <v>3490</v>
      </c>
      <c r="E38" s="18"/>
      <c r="F38" s="8">
        <f t="shared" si="16"/>
        <v>0</v>
      </c>
      <c r="G38" s="12">
        <f t="shared" si="17"/>
        <v>0</v>
      </c>
      <c r="I38" s="52"/>
      <c r="J38" s="52"/>
    </row>
    <row r="39" spans="1:10" ht="30" customHeight="1" x14ac:dyDescent="0.25">
      <c r="A39" s="9" t="str">
        <f>HYPERLINK("https://www.crowdgames.ru/collection/melnitsa-milye-tayny", "Мельница. Милые тайны")</f>
        <v>Мельница. Милые тайны</v>
      </c>
      <c r="B39" s="5" t="s">
        <v>18</v>
      </c>
      <c r="C39" s="6">
        <v>650</v>
      </c>
      <c r="D39" s="17">
        <f t="shared" si="0"/>
        <v>650</v>
      </c>
      <c r="E39" s="18"/>
      <c r="F39" s="8">
        <f t="shared" si="16"/>
        <v>0</v>
      </c>
      <c r="G39" s="12">
        <f t="shared" si="17"/>
        <v>0</v>
      </c>
      <c r="I39" s="52"/>
      <c r="J39" s="52"/>
    </row>
    <row r="40" spans="1:10" ht="30" customHeight="1" x14ac:dyDescent="0.25">
      <c r="A40" s="9" t="str">
        <f>HYPERLINK("https://www.crowdgames.ru/collection/melnitza-uyutnie-istorii", "Мельница. Уютные истории")</f>
        <v>Мельница. Уютные истории</v>
      </c>
      <c r="B40" s="5" t="s">
        <v>18</v>
      </c>
      <c r="C40" s="6">
        <v>650</v>
      </c>
      <c r="D40" s="17">
        <f t="shared" si="0"/>
        <v>650</v>
      </c>
      <c r="E40" s="18"/>
      <c r="F40" s="8">
        <f t="shared" si="16"/>
        <v>0</v>
      </c>
      <c r="G40" s="12">
        <f t="shared" si="17"/>
        <v>0</v>
      </c>
      <c r="I40" s="52"/>
      <c r="J40" s="52"/>
    </row>
    <row r="41" spans="1:10" ht="30" customHeight="1" x14ac:dyDescent="0.25">
      <c r="A41" s="9" t="str">
        <f>HYPERLINK("https://www.crowdgames.ru/collection/neizvestnaya-planeta", "Неизвестная планета")</f>
        <v>Неизвестная планета</v>
      </c>
      <c r="B41" s="5" t="s">
        <v>18</v>
      </c>
      <c r="C41" s="6">
        <v>8490</v>
      </c>
      <c r="D41" s="17">
        <f t="shared" si="0"/>
        <v>8490</v>
      </c>
      <c r="E41" s="18"/>
      <c r="F41" s="8">
        <f t="shared" ref="F41" si="18">C41*E41</f>
        <v>0</v>
      </c>
      <c r="G41" s="12">
        <f t="shared" ref="G41" si="19">E41*D41</f>
        <v>0</v>
      </c>
      <c r="I41" s="52"/>
      <c r="J41" s="52"/>
    </row>
    <row r="42" spans="1:10" ht="30" customHeight="1" x14ac:dyDescent="0.25">
      <c r="A42" s="56" t="str">
        <f>HYPERLINK("https://www.crowdgames.ru/collection/neizvestnaya-planeta-superlunie", "Неизвестная планета. Суперлуние")</f>
        <v>Неизвестная планета. Суперлуние</v>
      </c>
      <c r="B42" s="5" t="s">
        <v>18</v>
      </c>
      <c r="C42" s="6">
        <v>3990</v>
      </c>
      <c r="D42" s="17">
        <f t="shared" si="0"/>
        <v>3990</v>
      </c>
      <c r="E42" s="18"/>
      <c r="F42" s="8">
        <f t="shared" si="14"/>
        <v>0</v>
      </c>
      <c r="G42" s="12">
        <f t="shared" si="15"/>
        <v>0</v>
      </c>
      <c r="I42" s="52"/>
      <c r="J42" s="52"/>
    </row>
    <row r="43" spans="1:10" ht="30" customHeight="1" x14ac:dyDescent="0.25">
      <c r="A43" s="9" t="str">
        <f>HYPERLINK("https://www.crowdgames.ru/collection/obet","Обет")</f>
        <v>Обет</v>
      </c>
      <c r="B43" s="5" t="s">
        <v>18</v>
      </c>
      <c r="C43" s="6">
        <v>9490</v>
      </c>
      <c r="D43" s="17">
        <f t="shared" si="0"/>
        <v>9490</v>
      </c>
      <c r="E43" s="18"/>
      <c r="F43" s="8">
        <f t="shared" si="14"/>
        <v>0</v>
      </c>
      <c r="G43" s="12">
        <f t="shared" si="15"/>
        <v>0</v>
      </c>
      <c r="I43" s="52"/>
      <c r="J43" s="52"/>
    </row>
    <row r="44" spans="1:10" ht="30" customHeight="1" x14ac:dyDescent="0.25">
      <c r="A44" s="56" t="str">
        <f>HYPERLINK("https://www.crowdgames.ru/collection/shop/product/opustoshenie", "Опустошение")</f>
        <v>Опустошение</v>
      </c>
      <c r="B44" s="5" t="s">
        <v>18</v>
      </c>
      <c r="C44" s="6">
        <v>11490</v>
      </c>
      <c r="D44" s="17">
        <f t="shared" si="0"/>
        <v>11490</v>
      </c>
      <c r="E44" s="18"/>
      <c r="F44" s="8">
        <f t="shared" si="14"/>
        <v>0</v>
      </c>
      <c r="G44" s="12">
        <f t="shared" si="15"/>
        <v>0</v>
      </c>
      <c r="I44" s="52"/>
      <c r="J44" s="52"/>
    </row>
    <row r="45" spans="1:10" ht="30" customHeight="1" x14ac:dyDescent="0.25">
      <c r="A45" s="9" t="str">
        <f>HYPERLINK("https://www.crowdgames.ru/collection/aftermath","Отголоски")</f>
        <v>Отголоски</v>
      </c>
      <c r="B45" s="5" t="s">
        <v>18</v>
      </c>
      <c r="C45" s="6">
        <v>6490</v>
      </c>
      <c r="D45" s="17">
        <f t="shared" si="0"/>
        <v>6490</v>
      </c>
      <c r="E45" s="18"/>
      <c r="F45" s="8">
        <f t="shared" si="14"/>
        <v>0</v>
      </c>
      <c r="G45" s="12">
        <f t="shared" si="15"/>
        <v>0</v>
      </c>
      <c r="I45" s="52"/>
      <c r="J45" s="52"/>
    </row>
    <row r="46" spans="1:10" ht="30" customHeight="1" x14ac:dyDescent="0.25">
      <c r="A46" s="55" t="str">
        <f>HYPERLINK("https://www.crowdgames.ru/collection/pax-illuminaten-russkoe-izdanie", "Pax Illuminaten. Русское издание")</f>
        <v>Pax Illuminaten. Русское издание</v>
      </c>
      <c r="B46" s="57" t="s">
        <v>18</v>
      </c>
      <c r="C46" s="58">
        <v>5490</v>
      </c>
      <c r="D46" s="59">
        <f t="shared" si="0"/>
        <v>5490</v>
      </c>
      <c r="E46" s="60"/>
      <c r="F46" s="61">
        <f t="shared" si="14"/>
        <v>0</v>
      </c>
      <c r="G46" s="62">
        <f t="shared" si="15"/>
        <v>0</v>
      </c>
      <c r="I46" s="21"/>
    </row>
    <row r="47" spans="1:10" ht="30" customHeight="1" x14ac:dyDescent="0.25">
      <c r="A47" s="55" t="str">
        <f>HYPERLINK("https://www.crowdgames.ru/collection/pax-illuminaten-russkoe-izdanie", "Плеймат для игры «Pax Illuminaten. Русское издание»")</f>
        <v>Плеймат для игры «Pax Illuminaten. Русское издание»</v>
      </c>
      <c r="B47" s="57" t="s">
        <v>18</v>
      </c>
      <c r="C47" s="58">
        <v>3490</v>
      </c>
      <c r="D47" s="59">
        <f t="shared" si="0"/>
        <v>3490</v>
      </c>
      <c r="E47" s="60"/>
      <c r="F47" s="61">
        <f t="shared" si="14"/>
        <v>0</v>
      </c>
      <c r="G47" s="62">
        <f t="shared" si="15"/>
        <v>0</v>
      </c>
      <c r="I47" s="21"/>
    </row>
    <row r="48" spans="1:10" ht="30" customHeight="1" x14ac:dyDescent="0.25">
      <c r="A48" s="9" t="str">
        <f>HYPERLINK("https://www.crowdgames.ru/collection/plotina", "Плотина")</f>
        <v>Плотина</v>
      </c>
      <c r="B48" s="5" t="s">
        <v>18</v>
      </c>
      <c r="C48" s="6">
        <v>6990</v>
      </c>
      <c r="D48" s="17">
        <f t="shared" ref="D48:D76" si="20">C48*(1-$C$91)</f>
        <v>6990</v>
      </c>
      <c r="E48" s="7"/>
      <c r="F48" s="6">
        <f>C48*E48</f>
        <v>0</v>
      </c>
      <c r="G48" s="12">
        <f>E48*D48</f>
        <v>0</v>
      </c>
      <c r="I48" s="52"/>
      <c r="J48" s="52"/>
    </row>
    <row r="49" spans="1:10" ht="30" customHeight="1" x14ac:dyDescent="0.25">
      <c r="A49" s="56" t="str">
        <f>HYPERLINK("https://www.crowdgames.ru/collection/barrage-leeghwater-project", "Плотина. Проект «Легватер» (Дополнение)")</f>
        <v>Плотина. Проект «Легватер» (Дополнение)</v>
      </c>
      <c r="B49" s="5" t="s">
        <v>18</v>
      </c>
      <c r="C49" s="6">
        <v>2990</v>
      </c>
      <c r="D49" s="17">
        <f t="shared" si="20"/>
        <v>2990</v>
      </c>
      <c r="E49" s="18"/>
      <c r="F49" s="8">
        <f t="shared" ref="F49:F65" si="21">C49*E49</f>
        <v>0</v>
      </c>
      <c r="G49" s="12">
        <f t="shared" ref="G49:G65" si="22">E49*D49</f>
        <v>0</v>
      </c>
      <c r="I49" s="52"/>
      <c r="J49" s="52"/>
    </row>
    <row r="50" spans="1:10" s="24" customFormat="1" ht="30" customHeight="1" x14ac:dyDescent="0.25">
      <c r="A50" s="9" t="str">
        <f>HYPERLINK("https://www.crowdgames.ru/collection/plotina-pyatyy-igrok", "Плотина. Пятый игрок (Дополнение)")</f>
        <v>Плотина. Пятый игрок (Дополнение)</v>
      </c>
      <c r="B50" s="5" t="s">
        <v>18</v>
      </c>
      <c r="C50" s="6">
        <v>2990</v>
      </c>
      <c r="D50" s="17">
        <f t="shared" si="20"/>
        <v>2990</v>
      </c>
      <c r="E50" s="18"/>
      <c r="F50" s="8">
        <f t="shared" si="21"/>
        <v>0</v>
      </c>
      <c r="G50" s="12">
        <f t="shared" si="22"/>
        <v>0</v>
      </c>
    </row>
    <row r="51" spans="1:10" s="24" customFormat="1" ht="30" customHeight="1" x14ac:dyDescent="0.25">
      <c r="A51" s="56" t="str">
        <f>HYPERLINK("https://www.crowdgames.ru/collection/shop/product/plotina-novye-zemli-mosty-kolorado", "Плотина. Новые земли. Мосты Колорадо (Дополнение)")</f>
        <v>Плотина. Новые земли. Мосты Колорадо (Дополнение)</v>
      </c>
      <c r="B51" s="5" t="s">
        <v>18</v>
      </c>
      <c r="C51" s="6">
        <v>1590</v>
      </c>
      <c r="D51" s="17">
        <f t="shared" si="20"/>
        <v>1590</v>
      </c>
      <c r="E51" s="18"/>
      <c r="F51" s="8">
        <f t="shared" si="21"/>
        <v>0</v>
      </c>
      <c r="G51" s="12">
        <f t="shared" si="22"/>
        <v>0</v>
      </c>
    </row>
    <row r="52" spans="1:10" ht="30" customHeight="1" x14ac:dyDescent="0.25">
      <c r="A52" s="9" t="str">
        <f>HYPERLINK("https://www.crowdgames.ru/collection/shop/product/plyushevye-skazki-oh-bratets", "Плюшевые сказки. Ох, братец! (Дополнение)")</f>
        <v>Плюшевые сказки. Ох, братец! (Дополнение)</v>
      </c>
      <c r="B52" s="5" t="s">
        <v>19</v>
      </c>
      <c r="C52" s="6">
        <v>3490</v>
      </c>
      <c r="D52" s="17">
        <f t="shared" si="20"/>
        <v>3490</v>
      </c>
      <c r="E52" s="7"/>
      <c r="F52" s="6">
        <f t="shared" si="21"/>
        <v>0</v>
      </c>
      <c r="G52" s="12">
        <f t="shared" si="22"/>
        <v>0</v>
      </c>
      <c r="I52" s="52"/>
      <c r="J52" s="52"/>
    </row>
    <row r="53" spans="1:10" s="24" customFormat="1" ht="30" customHeight="1" x14ac:dyDescent="0.25">
      <c r="A53" s="9" t="str">
        <f>HYPERLINK("https://www.crowdgames.ru/collection/pobeg-iz-vistara", "Побег из Вистара")</f>
        <v>Побег из Вистара</v>
      </c>
      <c r="B53" s="5" t="s">
        <v>18</v>
      </c>
      <c r="C53" s="6">
        <v>5750</v>
      </c>
      <c r="D53" s="17">
        <f t="shared" si="20"/>
        <v>5750</v>
      </c>
      <c r="E53" s="18"/>
      <c r="F53" s="8">
        <f t="shared" si="21"/>
        <v>0</v>
      </c>
      <c r="G53" s="12">
        <f t="shared" si="22"/>
        <v>0</v>
      </c>
    </row>
    <row r="54" spans="1:10" ht="30" customHeight="1" x14ac:dyDescent="0.25">
      <c r="A54" s="9" t="str">
        <f>HYPERLINK("https://www.crowdgames.ru/collection/pokoriteli-kosmosa","Покорители космоса")</f>
        <v>Покорители космоса</v>
      </c>
      <c r="B54" s="5" t="s">
        <v>18</v>
      </c>
      <c r="C54" s="6">
        <v>1250</v>
      </c>
      <c r="D54" s="17">
        <f t="shared" si="20"/>
        <v>1250</v>
      </c>
      <c r="E54" s="18"/>
      <c r="F54" s="8">
        <f t="shared" si="21"/>
        <v>0</v>
      </c>
      <c r="G54" s="12">
        <f t="shared" si="22"/>
        <v>0</v>
      </c>
      <c r="I54" s="52"/>
      <c r="J54" s="52"/>
    </row>
    <row r="55" spans="1:10" ht="30" customHeight="1" x14ac:dyDescent="0.25">
      <c r="A55" s="9" t="str">
        <f>HYPERLINK("https://www.crowdgames.ru/collection/pokoriteli-kosmosa-novye-gorizonty","Покорители космоса. Новые горизонты")</f>
        <v>Покорители космоса. Новые горизонты</v>
      </c>
      <c r="B55" s="5" t="s">
        <v>18</v>
      </c>
      <c r="C55" s="6">
        <v>1100</v>
      </c>
      <c r="D55" s="17">
        <f t="shared" si="20"/>
        <v>1100</v>
      </c>
      <c r="E55" s="18"/>
      <c r="F55" s="8">
        <f t="shared" si="21"/>
        <v>0</v>
      </c>
      <c r="G55" s="12">
        <f t="shared" si="22"/>
        <v>0</v>
      </c>
      <c r="I55" s="52"/>
      <c r="J55" s="52"/>
    </row>
    <row r="56" spans="1:10" ht="30" customHeight="1" x14ac:dyDescent="0.25">
      <c r="A56" s="9" t="str">
        <f>HYPERLINK("https://www.crowdgames.ru/collection/portaly", "Порталы")</f>
        <v>Порталы</v>
      </c>
      <c r="B56" s="5" t="s">
        <v>18</v>
      </c>
      <c r="C56" s="6">
        <v>2750</v>
      </c>
      <c r="D56" s="17">
        <f t="shared" si="20"/>
        <v>2750</v>
      </c>
      <c r="E56" s="18"/>
      <c r="F56" s="8">
        <f t="shared" si="21"/>
        <v>0</v>
      </c>
      <c r="G56" s="12">
        <f t="shared" si="22"/>
        <v>0</v>
      </c>
      <c r="I56" s="52"/>
      <c r="J56" s="52"/>
    </row>
    <row r="57" spans="1:10" s="24" customFormat="1" ht="30" customHeight="1" x14ac:dyDescent="0.25">
      <c r="A57" s="9" t="str">
        <f>HYPERLINK("https://www.crowdgames.ru/collection/poezium", "Поэзиум")</f>
        <v>Поэзиум</v>
      </c>
      <c r="B57" s="5" t="s">
        <v>22</v>
      </c>
      <c r="C57" s="6">
        <v>1990</v>
      </c>
      <c r="D57" s="17">
        <f t="shared" si="20"/>
        <v>1990</v>
      </c>
      <c r="E57" s="7"/>
      <c r="F57" s="6">
        <f t="shared" si="21"/>
        <v>0</v>
      </c>
      <c r="G57" s="12">
        <f t="shared" si="22"/>
        <v>0</v>
      </c>
      <c r="I57" s="52"/>
      <c r="J57" s="52"/>
    </row>
    <row r="58" spans="1:10" ht="30" customHeight="1" x14ac:dyDescent="0.25">
      <c r="A58" s="63" t="str">
        <f>HYPERLINK("https://www.crowdgames.ru/collection/puteshestvie-darvina", "Путешествие Дарвина")</f>
        <v>Путешествие Дарвина</v>
      </c>
      <c r="B58" s="64" t="s">
        <v>18</v>
      </c>
      <c r="C58" s="65">
        <v>5990</v>
      </c>
      <c r="D58" s="66">
        <f t="shared" si="20"/>
        <v>5990</v>
      </c>
      <c r="E58" s="67"/>
      <c r="F58" s="68">
        <f t="shared" si="21"/>
        <v>0</v>
      </c>
      <c r="G58" s="69">
        <f t="shared" si="22"/>
        <v>0</v>
      </c>
      <c r="I58" s="52"/>
      <c r="J58" s="52"/>
    </row>
    <row r="59" spans="1:10" ht="30" customHeight="1" x14ac:dyDescent="0.25">
      <c r="A59" s="9" t="str">
        <f>HYPERLINK("https://www.crowdgames.ru/collection/prigorod", "Пригород")</f>
        <v>Пригород</v>
      </c>
      <c r="B59" s="5" t="s">
        <v>18</v>
      </c>
      <c r="C59" s="6">
        <v>5250</v>
      </c>
      <c r="D59" s="17">
        <f t="shared" si="20"/>
        <v>5250</v>
      </c>
      <c r="E59" s="18"/>
      <c r="F59" s="8">
        <f t="shared" si="21"/>
        <v>0</v>
      </c>
      <c r="G59" s="12">
        <f t="shared" si="22"/>
        <v>0</v>
      </c>
      <c r="I59" s="21"/>
    </row>
    <row r="60" spans="1:10" ht="30" customHeight="1" x14ac:dyDescent="0.25">
      <c r="A60" s="9" t="str">
        <f>HYPERLINK("https://www.crowdgames.ru/collection/project-l", "Проект L")</f>
        <v>Проект L</v>
      </c>
      <c r="B60" s="5" t="s">
        <v>18</v>
      </c>
      <c r="C60" s="6">
        <v>2990</v>
      </c>
      <c r="D60" s="17">
        <f t="shared" si="20"/>
        <v>2990</v>
      </c>
      <c r="E60" s="7"/>
      <c r="F60" s="6">
        <f t="shared" si="21"/>
        <v>0</v>
      </c>
      <c r="G60" s="12">
        <f t="shared" si="22"/>
        <v>0</v>
      </c>
      <c r="I60" s="52"/>
      <c r="J60" s="52"/>
    </row>
    <row r="61" spans="1:10" ht="30" customHeight="1" x14ac:dyDescent="0.25">
      <c r="A61" s="9" t="str">
        <f>HYPERLINK("https://www.crowdgames.ru/collection/project-l-dopolneniya", "Проект L. Призрачная фигура (Дополнение)")</f>
        <v>Проект L. Призрачная фигура (Дополнение)</v>
      </c>
      <c r="B61" s="5" t="s">
        <v>18</v>
      </c>
      <c r="C61" s="6">
        <v>2150</v>
      </c>
      <c r="D61" s="17">
        <f t="shared" si="20"/>
        <v>2150</v>
      </c>
      <c r="E61" s="7"/>
      <c r="F61" s="6">
        <f t="shared" si="21"/>
        <v>0</v>
      </c>
      <c r="G61" s="12">
        <f t="shared" si="22"/>
        <v>0</v>
      </c>
      <c r="I61" s="52"/>
      <c r="J61" s="52"/>
    </row>
    <row r="62" spans="1:10" ht="30" customHeight="1" x14ac:dyDescent="0.25">
      <c r="A62" s="9" t="str">
        <f>HYPERLINK("https://www.crowdgames.ru/collection/project-l-dopolneniya", "Проект L. Уловки (Дополнение)")</f>
        <v>Проект L. Уловки (Дополнение)</v>
      </c>
      <c r="B62" s="5" t="s">
        <v>18</v>
      </c>
      <c r="C62" s="6">
        <v>1650</v>
      </c>
      <c r="D62" s="17">
        <f t="shared" si="20"/>
        <v>1650</v>
      </c>
      <c r="E62" s="7"/>
      <c r="F62" s="6">
        <f t="shared" si="21"/>
        <v>0</v>
      </c>
      <c r="G62" s="12">
        <f t="shared" si="22"/>
        <v>0</v>
      </c>
      <c r="I62" s="25"/>
    </row>
    <row r="63" spans="1:10" ht="30" customHeight="1" x14ac:dyDescent="0.25">
      <c r="A63" s="9" t="str">
        <f>HYPERLINK("https://www.crowdgames.ru/collection/priveredy", "Привереды")</f>
        <v>Привереды</v>
      </c>
      <c r="B63" s="5" t="s">
        <v>18</v>
      </c>
      <c r="C63" s="6">
        <v>550</v>
      </c>
      <c r="D63" s="17">
        <f t="shared" si="20"/>
        <v>550</v>
      </c>
      <c r="E63" s="7"/>
      <c r="F63" s="6">
        <f t="shared" si="21"/>
        <v>0</v>
      </c>
      <c r="G63" s="12">
        <f t="shared" si="22"/>
        <v>0</v>
      </c>
      <c r="I63" s="52"/>
      <c r="J63" s="52"/>
    </row>
    <row r="64" spans="1:10" ht="30" customHeight="1" x14ac:dyDescent="0.25">
      <c r="A64" s="9" t="str">
        <f>HYPERLINK("https://www.crowdgames.ru/collection/pyat-plemyon", "Пять племён. Джинны Накалы")</f>
        <v>Пять племён. Джинны Накалы</v>
      </c>
      <c r="B64" s="5" t="s">
        <v>18</v>
      </c>
      <c r="C64" s="6">
        <v>5750</v>
      </c>
      <c r="D64" s="17">
        <f t="shared" si="20"/>
        <v>5750</v>
      </c>
      <c r="E64" s="18"/>
      <c r="F64" s="8">
        <f t="shared" si="21"/>
        <v>0</v>
      </c>
      <c r="G64" s="12">
        <f t="shared" si="22"/>
        <v>0</v>
      </c>
      <c r="I64" s="52"/>
      <c r="J64" s="52"/>
    </row>
    <row r="65" spans="1:10" ht="30" customHeight="1" x14ac:dyDescent="0.25">
      <c r="A65" s="9" t="str">
        <f>HYPERLINK("https://www.crowdgames.ru/collection/shop/product/pyat-plemyon-remeslenniki-nakaly", "Пять племён. Ремесленники Накалы (Дополнение)")</f>
        <v>Пять племён. Ремесленники Накалы (Дополнение)</v>
      </c>
      <c r="B65" s="5" t="s">
        <v>18</v>
      </c>
      <c r="C65" s="6">
        <v>2990</v>
      </c>
      <c r="D65" s="17">
        <f t="shared" si="20"/>
        <v>2990</v>
      </c>
      <c r="E65" s="18"/>
      <c r="F65" s="8">
        <f t="shared" si="21"/>
        <v>0</v>
      </c>
      <c r="G65" s="12">
        <f t="shared" si="22"/>
        <v>0</v>
      </c>
      <c r="I65" s="52"/>
      <c r="J65" s="52"/>
    </row>
    <row r="66" spans="1:10" ht="30" customHeight="1" x14ac:dyDescent="0.25">
      <c r="A66" s="9" t="str">
        <f>HYPERLINK("https://www.crowdgames.ru/collection/dopolnenie-k-igre-sagrada","Саграда. 5—6 игроков")</f>
        <v>Саграда. 5—6 игроков</v>
      </c>
      <c r="B66" s="5" t="s">
        <v>18</v>
      </c>
      <c r="C66" s="6">
        <v>2250</v>
      </c>
      <c r="D66" s="17">
        <f t="shared" si="20"/>
        <v>2250</v>
      </c>
      <c r="E66" s="7"/>
      <c r="F66" s="6">
        <f>C66*E66</f>
        <v>0</v>
      </c>
      <c r="G66" s="12">
        <f>E66*D66</f>
        <v>0</v>
      </c>
      <c r="I66" s="25"/>
    </row>
    <row r="67" spans="1:10" ht="30" customHeight="1" x14ac:dyDescent="0.25">
      <c r="A67" s="9" t="str">
        <f>HYPERLINK("https://www.crowdgames.ru/collection/shop/product/sagrada-zhizn","Саграда. Жизнь")</f>
        <v>Саграда. Жизнь</v>
      </c>
      <c r="B67" s="5" t="s">
        <v>18</v>
      </c>
      <c r="C67" s="6">
        <v>1350</v>
      </c>
      <c r="D67" s="17">
        <f t="shared" si="20"/>
        <v>1350</v>
      </c>
      <c r="E67" s="7"/>
      <c r="F67" s="6">
        <f t="shared" ref="F67:F69" si="23">C67*E67</f>
        <v>0</v>
      </c>
      <c r="G67" s="12">
        <f t="shared" ref="G67:G69" si="24">E67*D67</f>
        <v>0</v>
      </c>
      <c r="I67" s="25"/>
    </row>
    <row r="68" spans="1:10" s="24" customFormat="1" ht="30" customHeight="1" x14ac:dyDescent="0.25">
      <c r="A68" s="9" t="str">
        <f>HYPERLINK("https://www.crowdgames.ru/collection/sagrada-strast","Саграда. Страсть")</f>
        <v>Саграда. Страсть</v>
      </c>
      <c r="B68" s="5" t="s">
        <v>18</v>
      </c>
      <c r="C68" s="6">
        <v>1350</v>
      </c>
      <c r="D68" s="17">
        <f t="shared" si="20"/>
        <v>1350</v>
      </c>
      <c r="E68" s="7"/>
      <c r="F68" s="6">
        <f t="shared" si="23"/>
        <v>0</v>
      </c>
      <c r="G68" s="12">
        <f t="shared" si="24"/>
        <v>0</v>
      </c>
      <c r="I68" s="21"/>
    </row>
    <row r="69" spans="1:10" s="24" customFormat="1" ht="30" customHeight="1" x14ac:dyDescent="0.25">
      <c r="A69" s="56" t="str">
        <f>HYPERLINK("https://www.crowdgames.ru/collection/shop/product/sunduk-voyny","Сундук войны")</f>
        <v>Сундук войны</v>
      </c>
      <c r="B69" s="5" t="s">
        <v>18</v>
      </c>
      <c r="C69" s="6">
        <v>4990</v>
      </c>
      <c r="D69" s="17">
        <f t="shared" ref="D69" si="25">C69*(1-$C$91)</f>
        <v>4990</v>
      </c>
      <c r="E69" s="7"/>
      <c r="F69" s="6">
        <f t="shared" si="23"/>
        <v>0</v>
      </c>
      <c r="G69" s="12">
        <f t="shared" si="24"/>
        <v>0</v>
      </c>
      <c r="I69" s="21"/>
    </row>
    <row r="70" spans="1:10" s="24" customFormat="1" ht="30" customHeight="1" x14ac:dyDescent="0.25">
      <c r="A70" s="56" t="str">
        <f>HYPERLINK("https://www.crowdgames.ru/collection/sunduk-voyny-dvoryanstvo","Сундук войны. Дворянство")</f>
        <v>Сундук войны. Дворянство</v>
      </c>
      <c r="B70" s="5" t="s">
        <v>18</v>
      </c>
      <c r="C70" s="6">
        <v>2490</v>
      </c>
      <c r="D70" s="17">
        <f t="shared" si="20"/>
        <v>2490</v>
      </c>
      <c r="E70" s="7"/>
      <c r="F70" s="6">
        <f t="shared" ref="F70:F72" si="26">C70*E70</f>
        <v>0</v>
      </c>
      <c r="G70" s="12">
        <f t="shared" ref="G70:G72" si="27">E70*D70</f>
        <v>0</v>
      </c>
      <c r="H70" s="3"/>
      <c r="I70" s="51"/>
      <c r="J70" s="51"/>
    </row>
    <row r="71" spans="1:10" s="24" customFormat="1" ht="30" customHeight="1" x14ac:dyDescent="0.25">
      <c r="A71" s="56" t="str">
        <f>HYPERLINK("https://www.crowdgames.ru/collection/sunduk-voyny-osada","Сундук войны. Осада")</f>
        <v>Сундук войны. Осада</v>
      </c>
      <c r="B71" s="5" t="s">
        <v>18</v>
      </c>
      <c r="C71" s="6">
        <v>2490</v>
      </c>
      <c r="D71" s="17">
        <f t="shared" si="20"/>
        <v>2490</v>
      </c>
      <c r="E71" s="7"/>
      <c r="F71" s="6">
        <f t="shared" si="26"/>
        <v>0</v>
      </c>
      <c r="G71" s="12">
        <f t="shared" si="27"/>
        <v>0</v>
      </c>
      <c r="H71" s="3"/>
      <c r="I71" s="51"/>
      <c r="J71" s="51"/>
    </row>
    <row r="72" spans="1:10" s="24" customFormat="1" ht="30" customHeight="1" x14ac:dyDescent="0.25">
      <c r="A72" s="56" t="str">
        <f>HYPERLINK("https://www.crowdgames.ru/collection/sunduk-voyny-osada","Сундук войны. Сумерки")</f>
        <v>Сундук войны. Сумерки</v>
      </c>
      <c r="B72" s="5" t="s">
        <v>18</v>
      </c>
      <c r="C72" s="6">
        <v>2690</v>
      </c>
      <c r="D72" s="17">
        <f t="shared" si="20"/>
        <v>2690</v>
      </c>
      <c r="E72" s="7"/>
      <c r="F72" s="6">
        <f t="shared" si="26"/>
        <v>0</v>
      </c>
      <c r="G72" s="12">
        <f t="shared" si="27"/>
        <v>0</v>
      </c>
      <c r="H72" s="3"/>
      <c r="I72" s="51"/>
      <c r="J72" s="51"/>
    </row>
    <row r="73" spans="1:10" s="24" customFormat="1" ht="30" customHeight="1" x14ac:dyDescent="0.25">
      <c r="A73" s="9" t="str">
        <f>HYPERLINK("https://www.crowdgames.ru/collection/taynaya-vlast-noviy-mirovoy-poryadok-vtoroye-izdaniye", "Тайная власть. Новый мировой порядок. Второе издание")</f>
        <v>Тайная власть. Новый мировой порядок. Второе издание</v>
      </c>
      <c r="B73" s="5" t="s">
        <v>18</v>
      </c>
      <c r="C73" s="6">
        <v>2250</v>
      </c>
      <c r="D73" s="17">
        <f t="shared" si="20"/>
        <v>2250</v>
      </c>
      <c r="E73" s="7"/>
      <c r="F73" s="6">
        <f>C73*E73</f>
        <v>0</v>
      </c>
      <c r="G73" s="12">
        <f>E73*D73</f>
        <v>0</v>
      </c>
      <c r="H73" s="3"/>
      <c r="I73" s="51"/>
      <c r="J73" s="51"/>
    </row>
    <row r="74" spans="1:10" s="24" customFormat="1" ht="30" customHeight="1" x14ac:dyDescent="0.25">
      <c r="A74" s="9" t="str">
        <f>HYPERLINK("https://www.crowdgames.ru/collection/shop/product/taynaya-vlast-vsemirnyy-zagovor", "Тайная власть. Всемирный заговор (Дополнение)")</f>
        <v>Тайная власть. Всемирный заговор (Дополнение)</v>
      </c>
      <c r="B74" s="5" t="s">
        <v>18</v>
      </c>
      <c r="C74" s="6">
        <v>950</v>
      </c>
      <c r="D74" s="17">
        <f t="shared" si="20"/>
        <v>950</v>
      </c>
      <c r="E74" s="7"/>
      <c r="F74" s="6">
        <f>C74*E74</f>
        <v>0</v>
      </c>
      <c r="G74" s="12">
        <f>E74*D74</f>
        <v>0</v>
      </c>
      <c r="I74" s="21"/>
    </row>
    <row r="75" spans="1:10" s="24" customFormat="1" ht="30" customHeight="1" x14ac:dyDescent="0.25">
      <c r="A75" s="9" t="str">
        <f>HYPERLINK("https://www.crowdgames.ru/collection/familyary-semeynye-tayny", "Фамильяры. Семейные тайны")</f>
        <v>Фамильяры. Семейные тайны</v>
      </c>
      <c r="B75" s="5" t="s">
        <v>18</v>
      </c>
      <c r="C75" s="6">
        <v>7990</v>
      </c>
      <c r="D75" s="17">
        <f t="shared" si="20"/>
        <v>7990</v>
      </c>
      <c r="E75" s="18"/>
      <c r="F75" s="8">
        <f t="shared" ref="F75:F89" si="28">C75*E75</f>
        <v>0</v>
      </c>
      <c r="G75" s="12">
        <f t="shared" ref="G75:G89" si="29">E75*D75</f>
        <v>0</v>
      </c>
      <c r="I75" s="21"/>
    </row>
    <row r="76" spans="1:10" s="24" customFormat="1" ht="30" customHeight="1" x14ac:dyDescent="0.25">
      <c r="A76" s="9" t="str">
        <f>HYPERLINK("https://www.crowdgames.ru/collection/hellboy", "Хеллбой")</f>
        <v>Хеллбой</v>
      </c>
      <c r="B76" s="5" t="s">
        <v>18</v>
      </c>
      <c r="C76" s="6">
        <v>7490</v>
      </c>
      <c r="D76" s="17">
        <f t="shared" si="20"/>
        <v>7490</v>
      </c>
      <c r="E76" s="7"/>
      <c r="F76" s="6">
        <f t="shared" si="28"/>
        <v>0</v>
      </c>
      <c r="G76" s="12">
        <f t="shared" si="29"/>
        <v>0</v>
      </c>
      <c r="I76" s="21"/>
    </row>
    <row r="77" spans="1:10" ht="30" customHeight="1" x14ac:dyDescent="0.25">
      <c r="A77" s="56" t="str">
        <f>HYPERLINK("https://www.crowdgames.ru/collection/hellboy-arhivy-brpd", "Хеллбой. Архивы БРПД")</f>
        <v>Хеллбой. Архивы БРПД</v>
      </c>
      <c r="B77" s="5" t="s">
        <v>18</v>
      </c>
      <c r="C77" s="6">
        <v>5990</v>
      </c>
      <c r="D77" s="17">
        <f t="shared" ref="D77:D82" si="30">C77*(1-$C$91)</f>
        <v>5990</v>
      </c>
      <c r="E77" s="18"/>
      <c r="F77" s="8">
        <f t="shared" si="28"/>
        <v>0</v>
      </c>
      <c r="G77" s="12">
        <f t="shared" si="29"/>
        <v>0</v>
      </c>
      <c r="I77" s="25"/>
    </row>
    <row r="78" spans="1:10" ht="30" customHeight="1" x14ac:dyDescent="0.25">
      <c r="A78" s="56" t="str">
        <f>HYPERLINK("https://www.crowdgames.ru/collection/hellboy-arhivy-brpd", "Хеллбой. Крампус")</f>
        <v>Хеллбой. Крампус</v>
      </c>
      <c r="B78" s="5" t="s">
        <v>18</v>
      </c>
      <c r="C78" s="6">
        <v>5990</v>
      </c>
      <c r="D78" s="17">
        <f t="shared" si="30"/>
        <v>5990</v>
      </c>
      <c r="E78" s="18"/>
      <c r="F78" s="8">
        <f t="shared" si="28"/>
        <v>0</v>
      </c>
      <c r="G78" s="12">
        <f t="shared" si="29"/>
        <v>0</v>
      </c>
      <c r="I78" s="25"/>
    </row>
    <row r="79" spans="1:10" ht="30" customHeight="1" x14ac:dyDescent="0.25">
      <c r="A79" s="56" t="str">
        <f>HYPERLINK("https://www.crowdgames.ru/collection/hellboy-arhivy-brpd", "Хеллбой. Нимуэ, кровавая королева")</f>
        <v>Хеллбой. Нимуэ, кровавая королева</v>
      </c>
      <c r="B79" s="5" t="s">
        <v>18</v>
      </c>
      <c r="C79" s="6">
        <v>3490</v>
      </c>
      <c r="D79" s="17">
        <f t="shared" si="30"/>
        <v>3490</v>
      </c>
      <c r="E79" s="18"/>
      <c r="F79" s="8">
        <f t="shared" si="28"/>
        <v>0</v>
      </c>
      <c r="G79" s="12">
        <f t="shared" si="29"/>
        <v>0</v>
      </c>
      <c r="I79" s="25"/>
    </row>
    <row r="80" spans="1:10" ht="30" customHeight="1" x14ac:dyDescent="0.25">
      <c r="A80" s="56" t="str">
        <f>HYPERLINK("https://www.crowdgames.ru/collection/hellboy-arhivy-brpd", "Хеллбой. Баба-Яга")</f>
        <v>Хеллбой. Баба-Яга</v>
      </c>
      <c r="B80" s="5" t="s">
        <v>18</v>
      </c>
      <c r="C80" s="6">
        <v>3490</v>
      </c>
      <c r="D80" s="17">
        <f t="shared" si="30"/>
        <v>3490</v>
      </c>
      <c r="E80" s="18"/>
      <c r="F80" s="8">
        <f t="shared" si="28"/>
        <v>0</v>
      </c>
      <c r="G80" s="12">
        <f t="shared" si="29"/>
        <v>0</v>
      </c>
      <c r="I80" s="25"/>
    </row>
    <row r="81" spans="1:10" ht="30" customHeight="1" x14ac:dyDescent="0.25">
      <c r="A81" s="56" t="str">
        <f>HYPERLINK("https://www.crowdgames.ru/collection/hellboy-arhivy-brpd", "Хеллбой. Геката")</f>
        <v>Хеллбой. Геката</v>
      </c>
      <c r="B81" s="5" t="s">
        <v>18</v>
      </c>
      <c r="C81" s="6">
        <v>3490</v>
      </c>
      <c r="D81" s="17">
        <f t="shared" si="30"/>
        <v>3490</v>
      </c>
      <c r="E81" s="18"/>
      <c r="F81" s="8">
        <f t="shared" si="28"/>
        <v>0</v>
      </c>
      <c r="G81" s="12">
        <f t="shared" si="29"/>
        <v>0</v>
      </c>
      <c r="I81" s="25"/>
    </row>
    <row r="82" spans="1:10" ht="30" customHeight="1" x14ac:dyDescent="0.25">
      <c r="A82" s="56" t="str">
        <f>HYPERLINK("https://www.crowdgames.ru/collection/hellboy-arhivy-brpd", "Хеллбой. Лобстер")</f>
        <v>Хеллбой. Лобстер</v>
      </c>
      <c r="B82" s="5" t="s">
        <v>18</v>
      </c>
      <c r="C82" s="6">
        <v>3490</v>
      </c>
      <c r="D82" s="17">
        <f t="shared" si="30"/>
        <v>3490</v>
      </c>
      <c r="E82" s="18"/>
      <c r="F82" s="8">
        <f t="shared" si="28"/>
        <v>0</v>
      </c>
      <c r="G82" s="12">
        <f t="shared" si="29"/>
        <v>0</v>
      </c>
      <c r="I82" s="25"/>
    </row>
    <row r="83" spans="1:10" ht="30" customHeight="1" x14ac:dyDescent="0.25">
      <c r="A83" s="56" t="str">
        <f>HYPERLINK("https://www.crowdgames.ru/collection/tsirk-tryoh-aren", "Цирк трёх арен")</f>
        <v>Цирк трёх арен</v>
      </c>
      <c r="B83" s="5" t="s">
        <v>18</v>
      </c>
      <c r="C83" s="6">
        <v>3750</v>
      </c>
      <c r="D83" s="17">
        <f>C83*(1-$C$91)</f>
        <v>3750</v>
      </c>
      <c r="E83" s="18"/>
      <c r="F83" s="8">
        <f t="shared" si="28"/>
        <v>0</v>
      </c>
      <c r="G83" s="12">
        <f t="shared" si="29"/>
        <v>0</v>
      </c>
      <c r="I83" s="25"/>
    </row>
    <row r="84" spans="1:10" s="24" customFormat="1" ht="30" customHeight="1" x14ac:dyDescent="0.25">
      <c r="A84" s="9" t="str">
        <f>HYPERLINK("https://www.crowdgames.ru/collection/chetyre-zelya", "Четыре зелья")</f>
        <v>Четыре зелья</v>
      </c>
      <c r="B84" s="5" t="s">
        <v>18</v>
      </c>
      <c r="C84" s="6">
        <v>2990</v>
      </c>
      <c r="D84" s="17">
        <f>C84*(1-$C$91)</f>
        <v>2990</v>
      </c>
      <c r="E84" s="7"/>
      <c r="F84" s="6">
        <f t="shared" si="28"/>
        <v>0</v>
      </c>
      <c r="G84" s="12">
        <f t="shared" si="29"/>
        <v>0</v>
      </c>
      <c r="H84" s="3"/>
      <c r="I84" s="26"/>
      <c r="J84" s="26"/>
    </row>
    <row r="85" spans="1:10" s="24" customFormat="1" ht="30" customHeight="1" x14ac:dyDescent="0.25">
      <c r="A85" s="9" t="str">
        <f>HYPERLINK("https://www.crowdgames.ru/collection/chornaya-sonata","Чёрная соната")</f>
        <v>Чёрная соната</v>
      </c>
      <c r="B85" s="5" t="s">
        <v>18</v>
      </c>
      <c r="C85" s="6">
        <v>1490</v>
      </c>
      <c r="D85" s="17">
        <f t="shared" ref="D85:D90" si="31">C85*(1-$C$91)</f>
        <v>1490</v>
      </c>
      <c r="E85" s="7"/>
      <c r="F85" s="6">
        <f t="shared" si="28"/>
        <v>0</v>
      </c>
      <c r="G85" s="12">
        <f t="shared" si="29"/>
        <v>0</v>
      </c>
      <c r="H85" s="3"/>
      <c r="I85" s="26"/>
      <c r="J85" s="26"/>
    </row>
    <row r="86" spans="1:10" ht="30" customHeight="1" x14ac:dyDescent="0.25">
      <c r="A86" s="9" t="str">
        <f>HYPERLINK("https://www.crowdgames.ru/collection/chyornaya-sonata-prekrasnyy-yunosha", "Чёрная соната. Прекрасный юноша (Дополнение)")</f>
        <v>Чёрная соната. Прекрасный юноша (Дополнение)</v>
      </c>
      <c r="B86" s="5" t="s">
        <v>18</v>
      </c>
      <c r="C86" s="6">
        <v>740</v>
      </c>
      <c r="D86" s="17">
        <f t="shared" si="31"/>
        <v>740</v>
      </c>
      <c r="E86" s="7"/>
      <c r="F86" s="6">
        <f t="shared" si="28"/>
        <v>0</v>
      </c>
      <c r="G86" s="12">
        <f t="shared" si="29"/>
        <v>0</v>
      </c>
      <c r="I86" s="21"/>
    </row>
    <row r="87" spans="1:10" ht="30" customHeight="1" x14ac:dyDescent="0.25">
      <c r="A87" s="56" t="str">
        <f>HYPERLINK("https://www.crowdgames.ru/collection/shop/product/chuma", "Чума")</f>
        <v>Чума</v>
      </c>
      <c r="B87" s="5" t="s">
        <v>18</v>
      </c>
      <c r="C87" s="6">
        <v>7990</v>
      </c>
      <c r="D87" s="17">
        <f t="shared" si="31"/>
        <v>7990</v>
      </c>
      <c r="E87" s="18"/>
      <c r="F87" s="8">
        <f t="shared" si="28"/>
        <v>0</v>
      </c>
      <c r="G87" s="12">
        <f t="shared" si="29"/>
        <v>0</v>
      </c>
      <c r="I87" s="21"/>
    </row>
    <row r="88" spans="1:10" ht="30" customHeight="1" x14ac:dyDescent="0.25">
      <c r="A88" s="56" t="str">
        <f>HYPERLINK("https://www.crowdgames.ru/collection/shop/product/chuma-deluxe-pack", "Чума. Набор улучшений (Дополнение)")</f>
        <v>Чума. Набор улучшений (Дополнение)</v>
      </c>
      <c r="B88" s="5" t="s">
        <v>18</v>
      </c>
      <c r="C88" s="6">
        <v>2990</v>
      </c>
      <c r="D88" s="17">
        <f t="shared" si="31"/>
        <v>2990</v>
      </c>
      <c r="E88" s="18"/>
      <c r="F88" s="8">
        <f t="shared" si="28"/>
        <v>0</v>
      </c>
      <c r="G88" s="12">
        <f t="shared" si="29"/>
        <v>0</v>
      </c>
      <c r="I88" s="21"/>
    </row>
    <row r="89" spans="1:10" ht="30" customHeight="1" x14ac:dyDescent="0.25">
      <c r="A89" s="56" t="str">
        <f>HYPERLINK("https://www.crowdgames.ru/collection/shop/product/chuma-nabor-kart-sobytiy", "Чума. Дорожные события (Дополнение)")</f>
        <v>Чума. Дорожные события (Дополнение)</v>
      </c>
      <c r="B89" s="5" t="s">
        <v>18</v>
      </c>
      <c r="C89" s="6">
        <v>1490</v>
      </c>
      <c r="D89" s="17">
        <f t="shared" si="31"/>
        <v>1490</v>
      </c>
      <c r="E89" s="18"/>
      <c r="F89" s="8">
        <f t="shared" si="28"/>
        <v>0</v>
      </c>
      <c r="G89" s="12">
        <f t="shared" si="29"/>
        <v>0</v>
      </c>
      <c r="I89" s="21"/>
    </row>
    <row r="90" spans="1:10" ht="30" customHeight="1" x14ac:dyDescent="0.25">
      <c r="A90" s="9" t="str">
        <f>HYPERLINK("https://www.crowdgames.ru/collection/enigma", "Энигма. Код Хаоса")</f>
        <v>Энигма. Код Хаоса</v>
      </c>
      <c r="B90" s="5" t="s">
        <v>18</v>
      </c>
      <c r="C90" s="6">
        <v>1490</v>
      </c>
      <c r="D90" s="17">
        <f t="shared" si="31"/>
        <v>1490</v>
      </c>
      <c r="E90" s="18"/>
      <c r="F90" s="8">
        <f t="shared" ref="F90" si="32">C90*E90</f>
        <v>0</v>
      </c>
      <c r="G90" s="12">
        <f t="shared" ref="G90" si="33">E90*D90</f>
        <v>0</v>
      </c>
    </row>
    <row r="91" spans="1:10" ht="30" customHeight="1" x14ac:dyDescent="0.25">
      <c r="A91" s="27" t="s">
        <v>10</v>
      </c>
      <c r="B91" s="2"/>
      <c r="C91" s="28">
        <f>IF(($F$91*0.6+$F$99*0.4+$G$119+$F$122*0.6)&gt;=90000, 0.4, IF(($F$91*0.625+$F$99*0.45+$F$122*0.625+$G$119)&gt;=60000, 0.375, IF(($F$91*0.65+$F$99*0.5+$F$122*0.65+$G$119)&gt;=45000, 0.35,IF(($F$91*0.675+$F$99*0.55+$F$122*0.675+$G$119)&gt;=32500, 0.325,IF(($F$91*0.7+$F$99*0.6+$F$122*0.7+$G$119)&gt;=20000, 0.3,IF(($F$91*0.725+$F$99*0.65+$F$122*0.725+$G$119)&gt;=15000, 0.3,IF(($F$91*0.75+$F$99*0.7+$F$122*0.75+$G$119)&gt;=10000, 0.3, 0)))))))</f>
        <v>0</v>
      </c>
      <c r="D91" s="29"/>
      <c r="E91" s="4" t="s">
        <v>5</v>
      </c>
      <c r="F91" s="1">
        <f>SUM(F10:F90)</f>
        <v>0</v>
      </c>
      <c r="G91" s="10">
        <f>SUM(G10:G90)</f>
        <v>0</v>
      </c>
      <c r="I91" s="25"/>
    </row>
    <row r="92" spans="1:10" s="24" customFormat="1" ht="30" customHeight="1" x14ac:dyDescent="0.25">
      <c r="A92" s="30" t="s">
        <v>23</v>
      </c>
      <c r="B92" s="2"/>
      <c r="C92" s="31" t="s">
        <v>1</v>
      </c>
      <c r="D92" s="32" t="s">
        <v>16</v>
      </c>
      <c r="E92" s="1" t="s">
        <v>2</v>
      </c>
      <c r="F92" s="1" t="s">
        <v>3</v>
      </c>
      <c r="G92" s="11" t="s">
        <v>4</v>
      </c>
      <c r="I92" s="21"/>
    </row>
    <row r="93" spans="1:10" ht="30" customHeight="1" x14ac:dyDescent="0.25">
      <c r="A93" s="9" t="str">
        <f>HYPERLINK("https://www.crowdgames.ru/collection/shop/product/galerist", "Галерист")</f>
        <v>Галерист</v>
      </c>
      <c r="B93" s="5" t="s">
        <v>18</v>
      </c>
      <c r="C93" s="6">
        <v>10990</v>
      </c>
      <c r="D93" s="17">
        <v>6500</v>
      </c>
      <c r="E93" s="7"/>
      <c r="F93" s="6">
        <f>C93*E93</f>
        <v>0</v>
      </c>
      <c r="G93" s="12">
        <f>E93*D93</f>
        <v>0</v>
      </c>
    </row>
    <row r="94" spans="1:10" s="24" customFormat="1" ht="30" customHeight="1" x14ac:dyDescent="0.25">
      <c r="A94" s="9" t="str">
        <f>HYPERLINK("https://www.crowdgames.ru/collection/caylus-1303", "Келюс 1303")</f>
        <v>Келюс 1303</v>
      </c>
      <c r="B94" s="5" t="s">
        <v>18</v>
      </c>
      <c r="C94" s="6">
        <v>3990</v>
      </c>
      <c r="D94" s="17">
        <v>1590</v>
      </c>
      <c r="E94" s="7"/>
      <c r="F94" s="6">
        <f t="shared" ref="F94:F96" si="34">C94*E94</f>
        <v>0</v>
      </c>
      <c r="G94" s="12">
        <f t="shared" ref="G94:G96" si="35">E94*D94</f>
        <v>0</v>
      </c>
      <c r="I94" s="21"/>
    </row>
    <row r="95" spans="1:10" ht="30" customHeight="1" x14ac:dyDescent="0.25">
      <c r="A95" s="9" t="str">
        <f>HYPERLINK("https://www.crowdgames.ru/collection/tauantinsyu", "Тауантинсуйу. Империя инков")</f>
        <v>Тауантинсуйу. Империя инков</v>
      </c>
      <c r="B95" s="5" t="s">
        <v>20</v>
      </c>
      <c r="C95" s="6">
        <v>4490</v>
      </c>
      <c r="D95" s="17">
        <v>1990</v>
      </c>
      <c r="E95" s="7"/>
      <c r="F95" s="6">
        <f t="shared" si="34"/>
        <v>0</v>
      </c>
      <c r="G95" s="12">
        <f t="shared" si="35"/>
        <v>0</v>
      </c>
    </row>
    <row r="96" spans="1:10" ht="30" customHeight="1" x14ac:dyDescent="0.25">
      <c r="A96" s="9" t="str">
        <f>HYPERLINK("https://www.crowdgames.ru/collection/federatsiya", "Федерация. Делюкс-издание")</f>
        <v>Федерация. Делюкс-издание</v>
      </c>
      <c r="B96" s="5" t="s">
        <v>18</v>
      </c>
      <c r="C96" s="6">
        <v>7990</v>
      </c>
      <c r="D96" s="17">
        <v>4590</v>
      </c>
      <c r="E96" s="7"/>
      <c r="F96" s="6">
        <f t="shared" si="34"/>
        <v>0</v>
      </c>
      <c r="G96" s="12">
        <f t="shared" si="35"/>
        <v>0</v>
      </c>
    </row>
    <row r="97" spans="1:24" ht="30" customHeight="1" x14ac:dyDescent="0.25">
      <c r="A97" s="9" t="str">
        <f>HYPERLINK("https://www.crowdgames.ru/collection/fonariki-prazdnik-urozhaya","Фонарики. Праздник урожая")</f>
        <v>Фонарики. Праздник урожая</v>
      </c>
      <c r="B97" s="5" t="s">
        <v>18</v>
      </c>
      <c r="C97" s="6">
        <v>1190</v>
      </c>
      <c r="D97" s="17">
        <v>600</v>
      </c>
      <c r="E97" s="7"/>
      <c r="F97" s="6">
        <f>C97*E97</f>
        <v>0</v>
      </c>
      <c r="G97" s="12">
        <f>E97*D97</f>
        <v>0</v>
      </c>
    </row>
    <row r="98" spans="1:24" s="33" customFormat="1" ht="30" hidden="1" customHeight="1" x14ac:dyDescent="0.25">
      <c r="A98" s="9" t="str">
        <f>HYPERLINK("https://www.crowdgames.ru/collection/fort","Форт")</f>
        <v>Форт</v>
      </c>
      <c r="B98" s="5" t="s">
        <v>18</v>
      </c>
      <c r="C98" s="6">
        <v>2290</v>
      </c>
      <c r="D98" s="17">
        <v>1450</v>
      </c>
      <c r="E98" s="7"/>
      <c r="F98" s="6">
        <f>C98*E98</f>
        <v>0</v>
      </c>
      <c r="G98" s="12">
        <f>E98*D98</f>
        <v>0</v>
      </c>
    </row>
    <row r="99" spans="1:24" s="26" customFormat="1" ht="30" hidden="1" customHeight="1" x14ac:dyDescent="0.25">
      <c r="A99" s="27" t="s">
        <v>10</v>
      </c>
      <c r="B99" s="2"/>
      <c r="C99" s="28">
        <f>IF(($F$91*0.6+$F$99*0.4+$F$122*0.6+$G$119)&gt;=90000, 0.6, IF(($F$91*0.625+$F$99*0.45+$F$122*0.625+$G$119)&gt;=60000, 0.55, IF(($F$91*0.65+$F$99*0.5+$F$122*0.65+$G$119)&gt;=45000, 0.5,IF(($F$91*0.675+$F$99*0.55+$G$119+$F$122*0.675)&gt;=32500, 0.45,IF(($F$91*0.7+$F$99*0.6+$F$122*0.7+$G$119)&gt;=20000, 0.4,IF(($F$91*0.725+$F$99*0.65+$F$122*0.725+$G$119)&gt;=15000, 0.4,IF(($F$91*0.75+$F$99*0.7+$F$122*0.75+$G$119)&gt;=10000, 0.4, 0)))))))</f>
        <v>0</v>
      </c>
      <c r="D99" s="29"/>
      <c r="E99" s="4" t="s">
        <v>5</v>
      </c>
      <c r="F99" s="1">
        <f>SUM(F93:F98)</f>
        <v>0</v>
      </c>
      <c r="G99" s="10">
        <f>SUM(G93:G98)</f>
        <v>0</v>
      </c>
      <c r="H99" s="36"/>
      <c r="I99" s="36"/>
      <c r="J99" s="36"/>
      <c r="K99" s="36"/>
      <c r="L99" s="36"/>
      <c r="M99" s="36"/>
      <c r="N99" s="36"/>
      <c r="O99" s="36"/>
      <c r="P99" s="36"/>
      <c r="Q99" s="36"/>
      <c r="R99" s="36"/>
      <c r="S99" s="36"/>
      <c r="T99" s="36"/>
      <c r="U99" s="36"/>
      <c r="V99" s="36"/>
      <c r="W99" s="36"/>
      <c r="X99" s="36"/>
    </row>
    <row r="100" spans="1:24" s="26" customFormat="1" ht="30" hidden="1" customHeight="1" x14ac:dyDescent="0.25">
      <c r="A100" s="30" t="s">
        <v>25</v>
      </c>
      <c r="B100" s="2"/>
      <c r="C100" s="31" t="s">
        <v>1</v>
      </c>
      <c r="D100" s="32" t="s">
        <v>16</v>
      </c>
      <c r="E100" s="1" t="s">
        <v>2</v>
      </c>
      <c r="F100" s="1" t="s">
        <v>3</v>
      </c>
      <c r="G100" s="11" t="s">
        <v>4</v>
      </c>
      <c r="H100" s="36"/>
      <c r="I100" s="36"/>
      <c r="J100" s="36"/>
      <c r="K100" s="36"/>
      <c r="L100" s="36"/>
      <c r="M100" s="36"/>
      <c r="N100" s="36"/>
      <c r="O100" s="36"/>
      <c r="P100" s="36"/>
      <c r="Q100" s="36"/>
      <c r="R100" s="36"/>
      <c r="S100" s="36"/>
      <c r="T100" s="36"/>
      <c r="U100" s="36"/>
      <c r="V100" s="36"/>
      <c r="W100" s="36"/>
      <c r="X100" s="36"/>
    </row>
    <row r="101" spans="1:24" s="26" customFormat="1" ht="30" hidden="1" customHeight="1" x14ac:dyDescent="0.25">
      <c r="A101" s="16" t="str">
        <f>HYPERLINK("https://www.crowdgames.ru/collection/shop/product/protektory-matovye-chainmail-premium-63%D1%8588-100-sht", "Протекторы 63,5 × 88 матовые Chainmail Premium ")</f>
        <v xml:space="preserve">Протекторы 63,5 × 88 матовые Chainmail Premium </v>
      </c>
      <c r="B101" s="34" t="s">
        <v>18</v>
      </c>
      <c r="C101" s="35">
        <v>690</v>
      </c>
      <c r="D101" s="34">
        <v>375</v>
      </c>
      <c r="E101" s="7"/>
      <c r="F101" s="6">
        <f t="shared" ref="F101:F118" si="36">C101*E101</f>
        <v>0</v>
      </c>
      <c r="G101" s="12">
        <f t="shared" ref="G101:G118" si="37">E101*D101</f>
        <v>0</v>
      </c>
      <c r="H101" s="36"/>
      <c r="I101" s="36"/>
      <c r="J101" s="36"/>
      <c r="K101" s="36"/>
      <c r="L101" s="36"/>
      <c r="M101" s="36"/>
      <c r="N101" s="36"/>
      <c r="O101" s="36"/>
      <c r="P101" s="36"/>
      <c r="Q101" s="36"/>
      <c r="R101" s="36"/>
      <c r="S101" s="36"/>
      <c r="T101" s="36"/>
      <c r="U101" s="36"/>
      <c r="V101" s="36"/>
      <c r="W101" s="36"/>
      <c r="X101" s="36"/>
    </row>
    <row r="102" spans="1:24" s="26" customFormat="1" ht="30" hidden="1" customHeight="1" x14ac:dyDescent="0.25">
      <c r="A102" s="16" t="str">
        <f>HYPERLINK("https://www.crowdgames.ru/collection/shop/product/raznotsvetnye-kristally-dlya-nastolnyh-igr", "Разноцветные кристаллы для настольных игр")</f>
        <v>Разноцветные кристаллы для настольных игр</v>
      </c>
      <c r="B102" s="34" t="s">
        <v>18</v>
      </c>
      <c r="C102" s="35">
        <v>340</v>
      </c>
      <c r="D102" s="34">
        <v>200</v>
      </c>
      <c r="E102" s="7"/>
      <c r="F102" s="6">
        <f t="shared" si="36"/>
        <v>0</v>
      </c>
      <c r="G102" s="12">
        <f t="shared" si="37"/>
        <v>0</v>
      </c>
      <c r="H102" s="36"/>
      <c r="I102" s="36"/>
      <c r="J102" s="36"/>
      <c r="K102" s="36"/>
      <c r="L102" s="36"/>
      <c r="M102" s="36"/>
      <c r="N102" s="36"/>
      <c r="O102" s="36"/>
      <c r="P102" s="36"/>
      <c r="Q102" s="36"/>
      <c r="R102" s="36"/>
      <c r="S102" s="36"/>
      <c r="T102" s="36"/>
      <c r="U102" s="36"/>
      <c r="V102" s="36"/>
      <c r="W102" s="36"/>
      <c r="X102" s="36"/>
    </row>
    <row r="103" spans="1:24" s="26" customFormat="1" ht="30" hidden="1" customHeight="1" x14ac:dyDescent="0.25">
      <c r="A103" s="13" t="str">
        <f>HYPERLINK("https://www.crowdgames.ru/collection/shop/product/protektory-crowd-games-dlya-kart-41-63-mm","Протекторы 41 х 63 (Crowd Games)")</f>
        <v>Протекторы 41 х 63 (Crowd Games)</v>
      </c>
      <c r="B103" s="37" t="s">
        <v>26</v>
      </c>
      <c r="C103" s="38">
        <v>119</v>
      </c>
      <c r="D103" s="37">
        <v>65</v>
      </c>
      <c r="E103" s="7"/>
      <c r="F103" s="6">
        <f t="shared" si="36"/>
        <v>0</v>
      </c>
      <c r="G103" s="12">
        <f t="shared" si="37"/>
        <v>0</v>
      </c>
      <c r="H103" s="36"/>
      <c r="I103" s="36"/>
      <c r="J103" s="36"/>
      <c r="K103" s="36"/>
      <c r="L103" s="36"/>
      <c r="M103" s="36"/>
      <c r="N103" s="36"/>
      <c r="O103" s="36"/>
      <c r="P103" s="36"/>
      <c r="Q103" s="36"/>
      <c r="R103" s="36"/>
      <c r="S103" s="36"/>
      <c r="T103" s="36"/>
      <c r="U103" s="36"/>
      <c r="V103" s="36"/>
      <c r="W103" s="36"/>
      <c r="X103" s="36"/>
    </row>
    <row r="104" spans="1:24" s="26" customFormat="1" ht="30" hidden="1" customHeight="1" x14ac:dyDescent="0.25">
      <c r="A104" s="13" t="str">
        <f>HYPERLINK("https://www.crowdgames.ru/collection/shop/product/protektory-CG-premium-41x63","Протекторы 41 х 63 Premium (Crowd Games)")</f>
        <v>Протекторы 41 х 63 Premium (Crowd Games)</v>
      </c>
      <c r="B104" s="37" t="s">
        <v>26</v>
      </c>
      <c r="C104" s="38">
        <v>119</v>
      </c>
      <c r="D104" s="37">
        <v>65</v>
      </c>
      <c r="E104" s="7"/>
      <c r="F104" s="6">
        <f t="shared" si="36"/>
        <v>0</v>
      </c>
      <c r="G104" s="12">
        <f t="shared" si="37"/>
        <v>0</v>
      </c>
      <c r="H104" s="36"/>
      <c r="I104" s="36"/>
      <c r="J104" s="36"/>
      <c r="K104" s="36"/>
      <c r="L104" s="36"/>
      <c r="M104" s="36"/>
      <c r="N104" s="36"/>
      <c r="O104" s="36"/>
      <c r="P104" s="36"/>
      <c r="Q104" s="36"/>
      <c r="R104" s="36"/>
      <c r="S104" s="36"/>
      <c r="T104" s="36"/>
      <c r="U104" s="36"/>
      <c r="V104" s="36"/>
      <c r="W104" s="36"/>
      <c r="X104" s="36"/>
    </row>
    <row r="105" spans="1:24" s="26" customFormat="1" ht="30" hidden="1" customHeight="1" x14ac:dyDescent="0.25">
      <c r="A105" s="13" t="str">
        <f>HYPERLINK("https://www.crowdgames.ru/collection/shop/product/protektory-crowd-games-dlya-kart-44-68-mm","Протекторы 44 х 67 (Crowd Games)")</f>
        <v>Протекторы 44 х 67 (Crowd Games)</v>
      </c>
      <c r="B105" s="37" t="s">
        <v>26</v>
      </c>
      <c r="C105" s="38">
        <v>119</v>
      </c>
      <c r="D105" s="37">
        <v>65</v>
      </c>
      <c r="E105" s="7"/>
      <c r="F105" s="6">
        <f t="shared" si="36"/>
        <v>0</v>
      </c>
      <c r="G105" s="12">
        <f t="shared" si="37"/>
        <v>0</v>
      </c>
      <c r="H105" s="36"/>
      <c r="I105" s="36"/>
      <c r="J105" s="36"/>
      <c r="K105" s="36"/>
      <c r="L105" s="36"/>
      <c r="M105" s="36"/>
      <c r="N105" s="36"/>
      <c r="O105" s="36"/>
      <c r="P105" s="36"/>
      <c r="Q105" s="36"/>
      <c r="R105" s="36"/>
      <c r="S105" s="36"/>
      <c r="T105" s="36"/>
      <c r="U105" s="36"/>
      <c r="V105" s="36"/>
      <c r="W105" s="36"/>
      <c r="X105" s="36"/>
    </row>
    <row r="106" spans="1:24" s="26" customFormat="1" ht="30" hidden="1" customHeight="1" x14ac:dyDescent="0.25">
      <c r="A106" s="13" t="str">
        <f>HYPERLINK("https://www.crowdgames.ru/collection/shop/product/protektory-CG-premium-44x68","Протекторы 44 х 67 Premium (Crowd Games)")</f>
        <v>Протекторы 44 х 67 Premium (Crowd Games)</v>
      </c>
      <c r="B106" s="37" t="s">
        <v>26</v>
      </c>
      <c r="C106" s="38">
        <v>119</v>
      </c>
      <c r="D106" s="37">
        <v>65</v>
      </c>
      <c r="E106" s="7"/>
      <c r="F106" s="6">
        <f t="shared" si="36"/>
        <v>0</v>
      </c>
      <c r="G106" s="12">
        <f t="shared" si="37"/>
        <v>0</v>
      </c>
      <c r="H106" s="36"/>
      <c r="I106" s="36"/>
      <c r="J106" s="36"/>
      <c r="K106" s="36"/>
      <c r="L106" s="36"/>
      <c r="M106" s="36"/>
      <c r="N106" s="36"/>
      <c r="O106" s="36"/>
      <c r="P106" s="36"/>
      <c r="Q106" s="36"/>
      <c r="R106" s="36"/>
      <c r="S106" s="36"/>
      <c r="T106" s="36"/>
      <c r="U106" s="36"/>
      <c r="V106" s="36"/>
      <c r="W106" s="36"/>
      <c r="X106" s="36"/>
    </row>
    <row r="107" spans="1:24" s="26" customFormat="1" ht="30" hidden="1" customHeight="1" x14ac:dyDescent="0.25">
      <c r="A107" s="13" t="str">
        <f>HYPERLINK("https://www.crowdgames.ru/collection/shop/product/protektory-crowd-games-dlya-kart-56-x-87-mm","Протекторы 56 х 87 (Crowd Games)")</f>
        <v>Протекторы 56 х 87 (Crowd Games)</v>
      </c>
      <c r="B107" s="37" t="s">
        <v>26</v>
      </c>
      <c r="C107" s="38">
        <v>119</v>
      </c>
      <c r="D107" s="37">
        <v>65</v>
      </c>
      <c r="E107" s="7"/>
      <c r="F107" s="6">
        <f t="shared" si="36"/>
        <v>0</v>
      </c>
      <c r="G107" s="12">
        <f t="shared" si="37"/>
        <v>0</v>
      </c>
      <c r="H107" s="36"/>
      <c r="I107" s="36"/>
      <c r="J107" s="36"/>
      <c r="K107" s="36"/>
      <c r="L107" s="36"/>
      <c r="M107" s="36"/>
      <c r="N107" s="36"/>
      <c r="O107" s="36"/>
      <c r="P107" s="36"/>
      <c r="Q107" s="36"/>
      <c r="R107" s="36"/>
      <c r="S107" s="36"/>
      <c r="T107" s="36"/>
      <c r="U107" s="36"/>
      <c r="V107" s="36"/>
      <c r="W107" s="36"/>
      <c r="X107" s="36"/>
    </row>
    <row r="108" spans="1:24" s="26" customFormat="1" ht="30" hidden="1" customHeight="1" x14ac:dyDescent="0.25">
      <c r="A108" s="13" t="str">
        <f>HYPERLINK("https://www.crowdgames.ru/collection/shop/product/protektory-crowd-games-premium-dlya-kart-56-x-87-mm","Протекторы 56 х 87 Premium (Crowd Games)")</f>
        <v>Протекторы 56 х 87 Premium (Crowd Games)</v>
      </c>
      <c r="B108" s="37" t="s">
        <v>26</v>
      </c>
      <c r="C108" s="38">
        <v>119</v>
      </c>
      <c r="D108" s="37">
        <v>65</v>
      </c>
      <c r="E108" s="7"/>
      <c r="F108" s="6">
        <f t="shared" si="36"/>
        <v>0</v>
      </c>
      <c r="G108" s="12">
        <f t="shared" si="37"/>
        <v>0</v>
      </c>
      <c r="H108" s="36"/>
      <c r="I108" s="36"/>
      <c r="J108" s="36"/>
      <c r="K108" s="36"/>
      <c r="L108" s="36"/>
      <c r="M108" s="36"/>
      <c r="N108" s="36"/>
      <c r="O108" s="36"/>
      <c r="P108" s="36"/>
      <c r="Q108" s="36"/>
      <c r="R108" s="36"/>
      <c r="S108" s="36"/>
      <c r="T108" s="36"/>
      <c r="U108" s="36"/>
      <c r="V108" s="36"/>
      <c r="W108" s="36"/>
      <c r="X108" s="36"/>
    </row>
    <row r="109" spans="1:24" s="26" customFormat="1" ht="30" hidden="1" customHeight="1" x14ac:dyDescent="0.25">
      <c r="A109" s="13" t="str">
        <f>HYPERLINK("https://www.crowdgames.ru/collection/shop/product/protektory-crowd-games-dlya-kart-575-x-89-mm","Протекторы 57,5 х 89 (Crowd Games)")</f>
        <v>Протекторы 57,5 х 89 (Crowd Games)</v>
      </c>
      <c r="B109" s="37" t="s">
        <v>26</v>
      </c>
      <c r="C109" s="38">
        <v>119</v>
      </c>
      <c r="D109" s="37">
        <v>65</v>
      </c>
      <c r="E109" s="7"/>
      <c r="F109" s="6">
        <f t="shared" si="36"/>
        <v>0</v>
      </c>
      <c r="G109" s="12">
        <f t="shared" si="37"/>
        <v>0</v>
      </c>
      <c r="H109" s="36"/>
      <c r="I109" s="36"/>
      <c r="J109" s="36"/>
      <c r="K109" s="36"/>
      <c r="L109" s="36"/>
      <c r="M109" s="36"/>
      <c r="N109" s="36"/>
      <c r="O109" s="36"/>
      <c r="P109" s="36"/>
      <c r="Q109" s="36"/>
      <c r="R109" s="36"/>
      <c r="S109" s="36"/>
      <c r="T109" s="36"/>
      <c r="U109" s="36"/>
      <c r="V109" s="36"/>
      <c r="W109" s="36"/>
      <c r="X109" s="36"/>
    </row>
    <row r="110" spans="1:24" s="26" customFormat="1" ht="30" hidden="1" customHeight="1" x14ac:dyDescent="0.25">
      <c r="A110" s="13" t="str">
        <f>HYPERLINK("https://www.crowdgames.ru/collection/shop/product/protektory-crowd-games-premium-dlya-kart-575-x-89-mm","Протекторы 57,5 х 89 Premium (Crowd Games)")</f>
        <v>Протекторы 57,5 х 89 Premium (Crowd Games)</v>
      </c>
      <c r="B110" s="37" t="s">
        <v>26</v>
      </c>
      <c r="C110" s="38">
        <v>119</v>
      </c>
      <c r="D110" s="37">
        <v>65</v>
      </c>
      <c r="E110" s="7"/>
      <c r="F110" s="6">
        <f t="shared" si="36"/>
        <v>0</v>
      </c>
      <c r="G110" s="12">
        <f t="shared" si="37"/>
        <v>0</v>
      </c>
      <c r="H110" s="36"/>
      <c r="I110" s="36"/>
      <c r="J110" s="36"/>
      <c r="K110" s="36"/>
      <c r="L110" s="36"/>
      <c r="M110" s="36"/>
      <c r="N110" s="36"/>
      <c r="O110" s="36"/>
      <c r="P110" s="36"/>
      <c r="Q110" s="36"/>
      <c r="R110" s="36"/>
      <c r="S110" s="36"/>
      <c r="T110" s="36"/>
      <c r="U110" s="36"/>
      <c r="V110" s="36"/>
      <c r="W110" s="36"/>
      <c r="X110" s="36"/>
    </row>
    <row r="111" spans="1:24" ht="30" hidden="1" customHeight="1" x14ac:dyDescent="0.25">
      <c r="A111" s="13" t="str">
        <f>HYPERLINK("https://www.crowdgames.ru/collection/shop/product/protektory-crowd-games-dlya-kart-59-x-92-mm","Протекторы 59 х 92 (Crowd Games)")</f>
        <v>Протекторы 59 х 92 (Crowd Games)</v>
      </c>
      <c r="B111" s="37" t="s">
        <v>26</v>
      </c>
      <c r="C111" s="38">
        <v>119</v>
      </c>
      <c r="D111" s="37">
        <v>65</v>
      </c>
      <c r="E111" s="7"/>
      <c r="F111" s="6">
        <f t="shared" si="36"/>
        <v>0</v>
      </c>
      <c r="G111" s="12">
        <f t="shared" si="37"/>
        <v>0</v>
      </c>
    </row>
    <row r="112" spans="1:24" ht="30" hidden="1" customHeight="1" x14ac:dyDescent="0.25">
      <c r="A112" s="13" t="str">
        <f>HYPERLINK("https://www.crowdgames.ru/collection/shop/product/protektory-CG-premium-59x92","Протекторы 59 х 92 Premium (Crowd Games)")</f>
        <v>Протекторы 59 х 92 Premium (Crowd Games)</v>
      </c>
      <c r="B112" s="37" t="s">
        <v>26</v>
      </c>
      <c r="C112" s="38">
        <v>119</v>
      </c>
      <c r="D112" s="37">
        <v>65</v>
      </c>
      <c r="E112" s="7"/>
      <c r="F112" s="6">
        <f t="shared" si="36"/>
        <v>0</v>
      </c>
      <c r="G112" s="12">
        <f t="shared" si="37"/>
        <v>0</v>
      </c>
    </row>
    <row r="113" spans="1:7" ht="30" hidden="1" customHeight="1" x14ac:dyDescent="0.25">
      <c r="A113" s="13" t="str">
        <f>HYPERLINK("https://www.crowdgames.ru/collection/shop/product/protektory-CG-premium-63x88","Протекторы 63 х 88 Premium (Crowd Games)")</f>
        <v>Протекторы 63 х 88 Premium (Crowd Games)</v>
      </c>
      <c r="B113" s="37" t="s">
        <v>26</v>
      </c>
      <c r="C113" s="38">
        <v>119</v>
      </c>
      <c r="D113" s="37">
        <v>65</v>
      </c>
      <c r="E113" s="7"/>
      <c r="F113" s="6">
        <f t="shared" si="36"/>
        <v>0</v>
      </c>
      <c r="G113" s="12">
        <f t="shared" si="37"/>
        <v>0</v>
      </c>
    </row>
    <row r="114" spans="1:7" ht="30" hidden="1" customHeight="1" x14ac:dyDescent="0.25">
      <c r="A114" s="13" t="str">
        <f>HYPERLINK("https://www.crowdgames.ru/collection/shop/product/protektory-crowd-games-dlya-kart-70-x-100-mm","Протекторы 70 х 110 (Crowd Games)")</f>
        <v>Протекторы 70 х 110 (Crowd Games)</v>
      </c>
      <c r="B114" s="37" t="s">
        <v>26</v>
      </c>
      <c r="C114" s="38">
        <v>149</v>
      </c>
      <c r="D114" s="37">
        <v>80</v>
      </c>
      <c r="E114" s="7"/>
      <c r="F114" s="6">
        <f t="shared" si="36"/>
        <v>0</v>
      </c>
      <c r="G114" s="12">
        <f t="shared" si="37"/>
        <v>0</v>
      </c>
    </row>
    <row r="115" spans="1:7" ht="30" hidden="1" customHeight="1" x14ac:dyDescent="0.25">
      <c r="A115" s="13" t="str">
        <f>HYPERLINK("https://www.crowdgames.ru/collection/shop/product/protektory-crowd-games-dlya-kart-70-x-120-mm","Протекторы 70 х 120 (Crowd Games)")</f>
        <v>Протекторы 70 х 120 (Crowd Games)</v>
      </c>
      <c r="B115" s="37" t="s">
        <v>26</v>
      </c>
      <c r="C115" s="38">
        <v>149</v>
      </c>
      <c r="D115" s="37">
        <v>80</v>
      </c>
      <c r="E115" s="7"/>
      <c r="F115" s="6">
        <f t="shared" si="36"/>
        <v>0</v>
      </c>
      <c r="G115" s="12">
        <f t="shared" si="37"/>
        <v>0</v>
      </c>
    </row>
    <row r="116" spans="1:7" s="33" customFormat="1" ht="30" hidden="1" customHeight="1" x14ac:dyDescent="0.25">
      <c r="A116" s="13" t="str">
        <f>HYPERLINK("https://www.crowdgames.ru/collection/shop/product/protektory-crowd-games-premium-dlya-kart-70-x-120-mm","Протекторы 70 х 120 Premium (Crowd Games)")</f>
        <v>Протекторы 70 х 120 Premium (Crowd Games)</v>
      </c>
      <c r="B116" s="37" t="s">
        <v>26</v>
      </c>
      <c r="C116" s="38">
        <v>149</v>
      </c>
      <c r="D116" s="37">
        <v>80</v>
      </c>
      <c r="E116" s="7"/>
      <c r="F116" s="6">
        <f t="shared" si="36"/>
        <v>0</v>
      </c>
      <c r="G116" s="12">
        <f t="shared" si="37"/>
        <v>0</v>
      </c>
    </row>
    <row r="117" spans="1:7" ht="30" hidden="1" customHeight="1" x14ac:dyDescent="0.25">
      <c r="A117" s="13" t="str">
        <f>HYPERLINK("https://www.crowdgames.ru/collection/shop/product/protektory-crowd-games-dlya-kart-80-x-120-mm","Протекторы 80 х 120 (Crowd Games)")</f>
        <v>Протекторы 80 х 120 (Crowd Games)</v>
      </c>
      <c r="B117" s="37" t="s">
        <v>26</v>
      </c>
      <c r="C117" s="38">
        <v>149</v>
      </c>
      <c r="D117" s="37">
        <v>80</v>
      </c>
      <c r="E117" s="7"/>
      <c r="F117" s="6">
        <f t="shared" si="36"/>
        <v>0</v>
      </c>
      <c r="G117" s="12">
        <f t="shared" si="37"/>
        <v>0</v>
      </c>
    </row>
    <row r="118" spans="1:7" ht="30" hidden="1" customHeight="1" x14ac:dyDescent="0.25">
      <c r="A118" s="13" t="str">
        <f>HYPERLINK("https://www.crowdgames.ru/collection/shop/product/protektory-crowd-games-premium-dlya-kart-80-x-120-mm","Протекторы 80 х 120 Premium (Crowd Games)")</f>
        <v>Протекторы 80 х 120 Premium (Crowd Games)</v>
      </c>
      <c r="B118" s="37" t="s">
        <v>26</v>
      </c>
      <c r="C118" s="38">
        <v>149</v>
      </c>
      <c r="D118" s="37">
        <v>80</v>
      </c>
      <c r="E118" s="7"/>
      <c r="F118" s="6">
        <f t="shared" si="36"/>
        <v>0</v>
      </c>
      <c r="G118" s="12">
        <f t="shared" si="37"/>
        <v>0</v>
      </c>
    </row>
    <row r="119" spans="1:7" ht="19.899999999999999" hidden="1" customHeight="1" x14ac:dyDescent="0.25">
      <c r="A119" s="39" t="s">
        <v>10</v>
      </c>
      <c r="B119" s="4"/>
      <c r="C119" s="40">
        <f>IF(($F$91*0.6+$F$99*0.4+$G$119+$F$122*0.6)&gt;=90000, 0.4, IF(($F$91*0.625+$F$99*0.45+$F$122*0.625+$G$119)&gt;=60000, 0.375, IF(($F$91*0.65+$F$99*0.5+$F$122*0.65+$G$119)&gt;=45000, 0.35,IF(($F$91*0.675+$F$99*0.55+$F$122*0.675+$G$119)&gt;=32500, 0.325,IF(($F$91*0.7+$F$99*0.6+$F$122*0.7+$G$119)&gt;=20000, 0.3,IF(($F$91*0.725+$F$99*0.65+$F$122*0.725+$G$119)&gt;=15000, 0.3,IF(($F$91*0.75+$F$99*0.7+$F$122*0.75+$G$119)&gt;=10000, 0.3, 0)))))))</f>
        <v>0</v>
      </c>
      <c r="D119" s="29"/>
      <c r="E119" s="4" t="s">
        <v>5</v>
      </c>
      <c r="F119" s="1">
        <f>SUM(F101:F118)</f>
        <v>0</v>
      </c>
      <c r="G119" s="10">
        <f>SUM(G101:G118)</f>
        <v>0</v>
      </c>
    </row>
    <row r="120" spans="1:7" ht="19.899999999999999" hidden="1" customHeight="1" x14ac:dyDescent="0.25">
      <c r="A120" s="41" t="s">
        <v>11</v>
      </c>
      <c r="B120" s="32"/>
      <c r="C120" s="1" t="s">
        <v>1</v>
      </c>
      <c r="D120" s="32" t="s">
        <v>7</v>
      </c>
      <c r="E120" s="1" t="s">
        <v>2</v>
      </c>
      <c r="F120" s="1" t="s">
        <v>3</v>
      </c>
      <c r="G120" s="11" t="s">
        <v>4</v>
      </c>
    </row>
    <row r="121" spans="1:7" ht="30" hidden="1" customHeight="1" x14ac:dyDescent="0.25">
      <c r="A121" s="42"/>
      <c r="B121" s="17"/>
      <c r="C121" s="6"/>
      <c r="D121" s="17"/>
      <c r="E121" s="7"/>
      <c r="F121" s="6"/>
      <c r="G121" s="12"/>
    </row>
    <row r="122" spans="1:7" ht="30" customHeight="1" x14ac:dyDescent="0.25">
      <c r="A122" s="43" t="s">
        <v>10</v>
      </c>
      <c r="B122" s="44"/>
      <c r="C122" s="40">
        <f>IF(($F$91*0.6+$F$99*0.4+$G$119+$F$122*0.6)&gt;=90000, 0.4, IF(($F$91*0.625+$F$99*0.45+$F$122*0.625+$G$119)&gt;=60000, 0.375, IF(($F$91*0.65+$F$99*0.5+$F$122*0.65+$G$119)&gt;=45000, 0.35,IF(($F$91*0.675+$F$99*0.55+$F$122*0.675+$G$119)&gt;=32500, 0.325,IF(($F$91*0.7+$F$99*0.6+$F$122*0.7+$G$119)&gt;=20000, 0.3,IF(($F$91*0.725+$F$99*0.65+$F$122*0.725+$G$119)&gt;=15000, 0.3,IF(($F$91*0.75+$F$99*0.7+$F$122*0.75+$G$119)&gt;=10000, 0.3, 0)))))))</f>
        <v>0</v>
      </c>
      <c r="D122" s="29"/>
      <c r="E122" s="4" t="s">
        <v>5</v>
      </c>
      <c r="F122" s="1">
        <f>SUM(F121:F121)</f>
        <v>0</v>
      </c>
      <c r="G122" s="10">
        <f>SUM(G121:G121)</f>
        <v>0</v>
      </c>
    </row>
    <row r="123" spans="1:7" x14ac:dyDescent="0.25">
      <c r="A123" s="83" t="s">
        <v>12</v>
      </c>
      <c r="B123" s="84"/>
      <c r="C123" s="85"/>
      <c r="D123" s="85"/>
      <c r="E123" s="85"/>
      <c r="F123" s="85"/>
      <c r="G123" s="10">
        <f>$F$91+$F$99+$F$122+$F$119</f>
        <v>0</v>
      </c>
    </row>
    <row r="124" spans="1:7" ht="15.75" x14ac:dyDescent="0.25">
      <c r="A124" s="86" t="s">
        <v>13</v>
      </c>
      <c r="B124" s="87"/>
      <c r="C124" s="88"/>
      <c r="D124" s="88"/>
      <c r="E124" s="88"/>
      <c r="F124" s="45"/>
      <c r="G124" s="46">
        <f>G99+G91+G122+G119</f>
        <v>0</v>
      </c>
    </row>
    <row r="125" spans="1:7" ht="16.5" thickBot="1" x14ac:dyDescent="0.3">
      <c r="A125" s="99" t="s">
        <v>14</v>
      </c>
      <c r="B125" s="100"/>
      <c r="C125" s="101"/>
      <c r="D125" s="101"/>
      <c r="E125" s="101"/>
      <c r="F125" s="47"/>
      <c r="G125" s="48">
        <f>G123-G124</f>
        <v>0</v>
      </c>
    </row>
    <row r="126" spans="1:7" x14ac:dyDescent="0.25">
      <c r="A126" s="102" t="s">
        <v>15</v>
      </c>
      <c r="B126" s="102"/>
      <c r="C126" s="102"/>
      <c r="D126" s="102"/>
      <c r="E126" s="102"/>
      <c r="F126" s="102"/>
      <c r="G126" s="102"/>
    </row>
    <row r="127" spans="1:7" x14ac:dyDescent="0.25">
      <c r="A127" s="102"/>
      <c r="B127" s="102"/>
      <c r="C127" s="102"/>
      <c r="D127" s="102"/>
      <c r="E127" s="102"/>
      <c r="F127" s="102"/>
      <c r="G127" s="102"/>
    </row>
  </sheetData>
  <sheetProtection algorithmName="SHA-512" hashValue="CnDAYos8yrbxCyCuOPqq41A5l92I7iP85kDOq+LBYBnb6Q1zeVgfneJ0W//3UGxz3AqBeCN9I8n9kQuuWqjDDQ==" saltValue="eYYT2NmBopWfk0utQRqIWA==" spinCount="100000" sheet="1" objects="1" scenarios="1" formatCells="0" formatColumns="0" formatRows="0" insertColumns="0" insertRows="0" insertHyperlinks="0" deleteColumns="0" deleteRows="0"/>
  <dataConsolidate link="1"/>
  <mergeCells count="9">
    <mergeCell ref="A125:E125"/>
    <mergeCell ref="A126:G127"/>
    <mergeCell ref="A1:H1"/>
    <mergeCell ref="A2:G2"/>
    <mergeCell ref="A123:F123"/>
    <mergeCell ref="A124:E124"/>
    <mergeCell ref="I19:J19"/>
    <mergeCell ref="I30:J37"/>
    <mergeCell ref="I20:J22"/>
  </mergeCells>
  <conditionalFormatting sqref="E73:G76 D93:G98 E90:G90 D83:D90 E83:G86 D48:G68 D20:G45 D70:D76 D18">
    <cfRule type="cellIs" dxfId="664" priority="760" operator="equal">
      <formula>0</formula>
    </cfRule>
  </conditionalFormatting>
  <conditionalFormatting sqref="E50:G52 E31:G34">
    <cfRule type="cellIs" dxfId="663" priority="811" operator="equal">
      <formula>0</formula>
    </cfRule>
  </conditionalFormatting>
  <conditionalFormatting sqref="D101:G118">
    <cfRule type="cellIs" dxfId="662" priority="1930" operator="equal">
      <formula>0</formula>
    </cfRule>
  </conditionalFormatting>
  <conditionalFormatting sqref="E30:G34">
    <cfRule type="cellIs" dxfId="661" priority="810" operator="equal">
      <formula>0</formula>
    </cfRule>
  </conditionalFormatting>
  <conditionalFormatting sqref="E50:G61">
    <cfRule type="cellIs" dxfId="660" priority="816" operator="equal">
      <formula>0</formula>
    </cfRule>
  </conditionalFormatting>
  <conditionalFormatting sqref="E61:G61">
    <cfRule type="cellIs" dxfId="659" priority="761" operator="equal">
      <formula>0</formula>
    </cfRule>
  </conditionalFormatting>
  <conditionalFormatting sqref="F92:G92 F100:G100 F120:G120 D121:G121">
    <cfRule type="cellIs" dxfId="658" priority="2105" operator="equal">
      <formula>0</formula>
    </cfRule>
  </conditionalFormatting>
  <conditionalFormatting sqref="E63:G63">
    <cfRule type="cellIs" dxfId="657" priority="745" operator="equal">
      <formula>0</formula>
    </cfRule>
  </conditionalFormatting>
  <conditionalFormatting sqref="E63:G63">
    <cfRule type="cellIs" dxfId="656" priority="744" operator="equal">
      <formula>0</formula>
    </cfRule>
  </conditionalFormatting>
  <conditionalFormatting sqref="E64:G64">
    <cfRule type="cellIs" dxfId="655" priority="742" operator="equal">
      <formula>0</formula>
    </cfRule>
  </conditionalFormatting>
  <conditionalFormatting sqref="E64:G64">
    <cfRule type="cellIs" dxfId="654" priority="741" operator="equal">
      <formula>0</formula>
    </cfRule>
  </conditionalFormatting>
  <conditionalFormatting sqref="E45:G45 E48:G49">
    <cfRule type="cellIs" dxfId="653" priority="739" operator="equal">
      <formula>0</formula>
    </cfRule>
  </conditionalFormatting>
  <conditionalFormatting sqref="E32:G32">
    <cfRule type="cellIs" dxfId="652" priority="738" operator="equal">
      <formula>0</formula>
    </cfRule>
  </conditionalFormatting>
  <conditionalFormatting sqref="E48:G48">
    <cfRule type="cellIs" dxfId="651" priority="737" operator="equal">
      <formula>0</formula>
    </cfRule>
  </conditionalFormatting>
  <conditionalFormatting sqref="E18:G18">
    <cfRule type="cellIs" dxfId="650" priority="736" operator="equal">
      <formula>0</formula>
    </cfRule>
  </conditionalFormatting>
  <conditionalFormatting sqref="I20">
    <cfRule type="cellIs" dxfId="649" priority="733" operator="equal">
      <formula>0</formula>
    </cfRule>
  </conditionalFormatting>
  <conditionalFormatting sqref="I23:J28">
    <cfRule type="cellIs" dxfId="648" priority="732" operator="equal">
      <formula>0</formula>
    </cfRule>
  </conditionalFormatting>
  <conditionalFormatting sqref="E55:G55">
    <cfRule type="cellIs" dxfId="647" priority="731" operator="equal">
      <formula>0</formula>
    </cfRule>
  </conditionalFormatting>
  <conditionalFormatting sqref="E45:G45 E48:G49">
    <cfRule type="cellIs" dxfId="646" priority="730" operator="equal">
      <formula>0</formula>
    </cfRule>
  </conditionalFormatting>
  <conditionalFormatting sqref="E64:G64">
    <cfRule type="cellIs" dxfId="645" priority="729" operator="equal">
      <formula>0</formula>
    </cfRule>
  </conditionalFormatting>
  <conditionalFormatting sqref="E65:G65">
    <cfRule type="cellIs" dxfId="644" priority="728" operator="equal">
      <formula>0</formula>
    </cfRule>
  </conditionalFormatting>
  <conditionalFormatting sqref="E65:G65">
    <cfRule type="cellIs" dxfId="643" priority="727" operator="equal">
      <formula>0</formula>
    </cfRule>
  </conditionalFormatting>
  <conditionalFormatting sqref="E56:G56">
    <cfRule type="cellIs" dxfId="642" priority="722" operator="equal">
      <formula>0</formula>
    </cfRule>
  </conditionalFormatting>
  <conditionalFormatting sqref="E55:G55">
    <cfRule type="cellIs" dxfId="641" priority="721" operator="equal">
      <formula>0</formula>
    </cfRule>
  </conditionalFormatting>
  <conditionalFormatting sqref="E57:G57">
    <cfRule type="cellIs" dxfId="640" priority="720" operator="equal">
      <formula>0</formula>
    </cfRule>
  </conditionalFormatting>
  <conditionalFormatting sqref="E56:G56">
    <cfRule type="cellIs" dxfId="639" priority="719" operator="equal">
      <formula>0</formula>
    </cfRule>
  </conditionalFormatting>
  <conditionalFormatting sqref="E52:G52">
    <cfRule type="cellIs" dxfId="638" priority="718" operator="equal">
      <formula>0</formula>
    </cfRule>
  </conditionalFormatting>
  <conditionalFormatting sqref="E52:G52">
    <cfRule type="cellIs" dxfId="637" priority="717" operator="equal">
      <formula>0</formula>
    </cfRule>
  </conditionalFormatting>
  <conditionalFormatting sqref="E52:G52">
    <cfRule type="cellIs" dxfId="636" priority="715" operator="equal">
      <formula>0</formula>
    </cfRule>
  </conditionalFormatting>
  <conditionalFormatting sqref="E52:G52">
    <cfRule type="cellIs" dxfId="635" priority="714" operator="equal">
      <formula>0</formula>
    </cfRule>
  </conditionalFormatting>
  <conditionalFormatting sqref="E60:G60">
    <cfRule type="cellIs" dxfId="634" priority="713" operator="equal">
      <formula>0</formula>
    </cfRule>
  </conditionalFormatting>
  <conditionalFormatting sqref="E61:G61">
    <cfRule type="cellIs" dxfId="633" priority="712" operator="equal">
      <formula>0</formula>
    </cfRule>
  </conditionalFormatting>
  <conditionalFormatting sqref="E61:G61">
    <cfRule type="cellIs" dxfId="632" priority="711" operator="equal">
      <formula>0</formula>
    </cfRule>
  </conditionalFormatting>
  <conditionalFormatting sqref="E63:G63">
    <cfRule type="cellIs" dxfId="631" priority="709" operator="equal">
      <formula>0</formula>
    </cfRule>
  </conditionalFormatting>
  <conditionalFormatting sqref="E63:G63">
    <cfRule type="cellIs" dxfId="630" priority="708" operator="equal">
      <formula>0</formula>
    </cfRule>
  </conditionalFormatting>
  <conditionalFormatting sqref="E48:G48">
    <cfRule type="cellIs" dxfId="629" priority="706" operator="equal">
      <formula>0</formula>
    </cfRule>
  </conditionalFormatting>
  <conditionalFormatting sqref="E31:G31">
    <cfRule type="cellIs" dxfId="628" priority="705" operator="equal">
      <formula>0</formula>
    </cfRule>
  </conditionalFormatting>
  <conditionalFormatting sqref="E44:G44">
    <cfRule type="cellIs" dxfId="627" priority="704" operator="equal">
      <formula>0</formula>
    </cfRule>
  </conditionalFormatting>
  <conditionalFormatting sqref="E52:G52">
    <cfRule type="cellIs" dxfId="626" priority="703" operator="equal">
      <formula>0</formula>
    </cfRule>
  </conditionalFormatting>
  <conditionalFormatting sqref="E48:G48">
    <cfRule type="cellIs" dxfId="625" priority="702" operator="equal">
      <formula>0</formula>
    </cfRule>
  </conditionalFormatting>
  <conditionalFormatting sqref="E63:G63">
    <cfRule type="cellIs" dxfId="624" priority="701" operator="equal">
      <formula>0</formula>
    </cfRule>
  </conditionalFormatting>
  <conditionalFormatting sqref="E64:G64">
    <cfRule type="cellIs" dxfId="623" priority="700" operator="equal">
      <formula>0</formula>
    </cfRule>
  </conditionalFormatting>
  <conditionalFormatting sqref="E64:G64">
    <cfRule type="cellIs" dxfId="622" priority="699" operator="equal">
      <formula>0</formula>
    </cfRule>
  </conditionalFormatting>
  <conditionalFormatting sqref="E65:G65">
    <cfRule type="cellIs" dxfId="621" priority="697" operator="equal">
      <formula>0</formula>
    </cfRule>
  </conditionalFormatting>
  <conditionalFormatting sqref="E65:G65">
    <cfRule type="cellIs" dxfId="620" priority="696" operator="equal">
      <formula>0</formula>
    </cfRule>
  </conditionalFormatting>
  <conditionalFormatting sqref="E55:G55">
    <cfRule type="cellIs" dxfId="619" priority="694" operator="equal">
      <formula>0</formula>
    </cfRule>
  </conditionalFormatting>
  <conditionalFormatting sqref="E52:G52">
    <cfRule type="cellIs" dxfId="618" priority="693" operator="equal">
      <formula>0</formula>
    </cfRule>
  </conditionalFormatting>
  <conditionalFormatting sqref="E56:G56">
    <cfRule type="cellIs" dxfId="617" priority="692" operator="equal">
      <formula>0</formula>
    </cfRule>
  </conditionalFormatting>
  <conditionalFormatting sqref="E55:G55">
    <cfRule type="cellIs" dxfId="616" priority="691" operator="equal">
      <formula>0</formula>
    </cfRule>
  </conditionalFormatting>
  <conditionalFormatting sqref="E45:G45 E48:G49">
    <cfRule type="cellIs" dxfId="615" priority="690" operator="equal">
      <formula>0</formula>
    </cfRule>
  </conditionalFormatting>
  <conditionalFormatting sqref="E49:G49">
    <cfRule type="cellIs" dxfId="614" priority="689" operator="equal">
      <formula>0</formula>
    </cfRule>
  </conditionalFormatting>
  <conditionalFormatting sqref="E45:G45 E48:G49">
    <cfRule type="cellIs" dxfId="613" priority="687" operator="equal">
      <formula>0</formula>
    </cfRule>
  </conditionalFormatting>
  <conditionalFormatting sqref="E45:G45 E48:G49">
    <cfRule type="cellIs" dxfId="612" priority="686" operator="equal">
      <formula>0</formula>
    </cfRule>
  </conditionalFormatting>
  <conditionalFormatting sqref="E83:G83">
    <cfRule type="cellIs" dxfId="611" priority="685" operator="equal">
      <formula>0</formula>
    </cfRule>
  </conditionalFormatting>
  <conditionalFormatting sqref="E62:G62">
    <cfRule type="cellIs" dxfId="610" priority="684" operator="equal">
      <formula>0</formula>
    </cfRule>
  </conditionalFormatting>
  <conditionalFormatting sqref="E60:G60">
    <cfRule type="cellIs" dxfId="609" priority="683" operator="equal">
      <formula>0</formula>
    </cfRule>
  </conditionalFormatting>
  <conditionalFormatting sqref="E62:G62">
    <cfRule type="cellIs" dxfId="608" priority="682" operator="equal">
      <formula>0</formula>
    </cfRule>
  </conditionalFormatting>
  <conditionalFormatting sqref="E62:G62">
    <cfRule type="cellIs" dxfId="607" priority="681" operator="equal">
      <formula>0</formula>
    </cfRule>
  </conditionalFormatting>
  <conditionalFormatting sqref="E56:G56">
    <cfRule type="cellIs" dxfId="606" priority="662" operator="equal">
      <formula>0</formula>
    </cfRule>
  </conditionalFormatting>
  <conditionalFormatting sqref="E63:G63">
    <cfRule type="cellIs" dxfId="605" priority="679" operator="equal">
      <formula>0</formula>
    </cfRule>
  </conditionalFormatting>
  <conditionalFormatting sqref="E63:G63">
    <cfRule type="cellIs" dxfId="604" priority="678" operator="equal">
      <formula>0</formula>
    </cfRule>
  </conditionalFormatting>
  <conditionalFormatting sqref="E48:G48">
    <cfRule type="cellIs" dxfId="603" priority="676" operator="equal">
      <formula>0</formula>
    </cfRule>
  </conditionalFormatting>
  <conditionalFormatting sqref="E31:G31">
    <cfRule type="cellIs" dxfId="602" priority="675" operator="equal">
      <formula>0</formula>
    </cfRule>
  </conditionalFormatting>
  <conditionalFormatting sqref="E44:G44">
    <cfRule type="cellIs" dxfId="601" priority="674" operator="equal">
      <formula>0</formula>
    </cfRule>
  </conditionalFormatting>
  <conditionalFormatting sqref="E52:G52">
    <cfRule type="cellIs" dxfId="600" priority="673" operator="equal">
      <formula>0</formula>
    </cfRule>
  </conditionalFormatting>
  <conditionalFormatting sqref="E48:G48">
    <cfRule type="cellIs" dxfId="599" priority="672" operator="equal">
      <formula>0</formula>
    </cfRule>
  </conditionalFormatting>
  <conditionalFormatting sqref="E63:G63">
    <cfRule type="cellIs" dxfId="598" priority="671" operator="equal">
      <formula>0</formula>
    </cfRule>
  </conditionalFormatting>
  <conditionalFormatting sqref="E64:G64">
    <cfRule type="cellIs" dxfId="597" priority="670" operator="equal">
      <formula>0</formula>
    </cfRule>
  </conditionalFormatting>
  <conditionalFormatting sqref="E64:G64">
    <cfRule type="cellIs" dxfId="596" priority="669" operator="equal">
      <formula>0</formula>
    </cfRule>
  </conditionalFormatting>
  <conditionalFormatting sqref="E65:G65">
    <cfRule type="cellIs" dxfId="595" priority="667" operator="equal">
      <formula>0</formula>
    </cfRule>
  </conditionalFormatting>
  <conditionalFormatting sqref="E65:G65">
    <cfRule type="cellIs" dxfId="594" priority="666" operator="equal">
      <formula>0</formula>
    </cfRule>
  </conditionalFormatting>
  <conditionalFormatting sqref="E55:G55">
    <cfRule type="cellIs" dxfId="593" priority="664" operator="equal">
      <formula>0</formula>
    </cfRule>
  </conditionalFormatting>
  <conditionalFormatting sqref="E52:G52">
    <cfRule type="cellIs" dxfId="592" priority="663" operator="equal">
      <formula>0</formula>
    </cfRule>
  </conditionalFormatting>
  <conditionalFormatting sqref="E45:G45 E48:G49">
    <cfRule type="cellIs" dxfId="591" priority="657" operator="equal">
      <formula>0</formula>
    </cfRule>
  </conditionalFormatting>
  <conditionalFormatting sqref="E55:G55">
    <cfRule type="cellIs" dxfId="590" priority="661" operator="equal">
      <formula>0</formula>
    </cfRule>
  </conditionalFormatting>
  <conditionalFormatting sqref="E45:G45 E48:G49">
    <cfRule type="cellIs" dxfId="589" priority="660" operator="equal">
      <formula>0</formula>
    </cfRule>
  </conditionalFormatting>
  <conditionalFormatting sqref="E49:G49">
    <cfRule type="cellIs" dxfId="588" priority="659" operator="equal">
      <formula>0</formula>
    </cfRule>
  </conditionalFormatting>
  <conditionalFormatting sqref="E45:G45 E48:G49">
    <cfRule type="cellIs" dxfId="587" priority="656" operator="equal">
      <formula>0</formula>
    </cfRule>
  </conditionalFormatting>
  <conditionalFormatting sqref="E58:G58">
    <cfRule type="cellIs" dxfId="586" priority="655" operator="equal">
      <formula>0</formula>
    </cfRule>
  </conditionalFormatting>
  <conditionalFormatting sqref="E60:G60">
    <cfRule type="cellIs" dxfId="585" priority="654" operator="equal">
      <formula>0</formula>
    </cfRule>
  </conditionalFormatting>
  <conditionalFormatting sqref="E60:G60">
    <cfRule type="cellIs" dxfId="584" priority="653" operator="equal">
      <formula>0</formula>
    </cfRule>
  </conditionalFormatting>
  <conditionalFormatting sqref="E62:G62">
    <cfRule type="cellIs" dxfId="583" priority="651" operator="equal">
      <formula>0</formula>
    </cfRule>
  </conditionalFormatting>
  <conditionalFormatting sqref="E62:G62">
    <cfRule type="cellIs" dxfId="582" priority="650" operator="equal">
      <formula>0</formula>
    </cfRule>
  </conditionalFormatting>
  <conditionalFormatting sqref="E44:G44">
    <cfRule type="cellIs" dxfId="581" priority="648" operator="equal">
      <formula>0</formula>
    </cfRule>
  </conditionalFormatting>
  <conditionalFormatting sqref="E30:G30">
    <cfRule type="cellIs" dxfId="580" priority="647" operator="equal">
      <formula>0</formula>
    </cfRule>
  </conditionalFormatting>
  <conditionalFormatting sqref="E42:G42">
    <cfRule type="cellIs" dxfId="579" priority="646" operator="equal">
      <formula>0</formula>
    </cfRule>
  </conditionalFormatting>
  <conditionalFormatting sqref="E45:G45 E48:G49">
    <cfRule type="cellIs" dxfId="578" priority="645" operator="equal">
      <formula>0</formula>
    </cfRule>
  </conditionalFormatting>
  <conditionalFormatting sqref="E44:G44">
    <cfRule type="cellIs" dxfId="577" priority="644" operator="equal">
      <formula>0</formula>
    </cfRule>
  </conditionalFormatting>
  <conditionalFormatting sqref="E62:G62">
    <cfRule type="cellIs" dxfId="576" priority="643" operator="equal">
      <formula>0</formula>
    </cfRule>
  </conditionalFormatting>
  <conditionalFormatting sqref="E63:G63">
    <cfRule type="cellIs" dxfId="575" priority="642" operator="equal">
      <formula>0</formula>
    </cfRule>
  </conditionalFormatting>
  <conditionalFormatting sqref="E63:G63">
    <cfRule type="cellIs" dxfId="574" priority="641" operator="equal">
      <formula>0</formula>
    </cfRule>
  </conditionalFormatting>
  <conditionalFormatting sqref="E64:G64">
    <cfRule type="cellIs" dxfId="573" priority="639" operator="equal">
      <formula>0</formula>
    </cfRule>
  </conditionalFormatting>
  <conditionalFormatting sqref="E64:G64">
    <cfRule type="cellIs" dxfId="572" priority="638" operator="equal">
      <formula>0</formula>
    </cfRule>
  </conditionalFormatting>
  <conditionalFormatting sqref="E52:G52">
    <cfRule type="cellIs" dxfId="571" priority="636" operator="equal">
      <formula>0</formula>
    </cfRule>
  </conditionalFormatting>
  <conditionalFormatting sqref="E45:G45 E48:G49">
    <cfRule type="cellIs" dxfId="570" priority="635" operator="equal">
      <formula>0</formula>
    </cfRule>
  </conditionalFormatting>
  <conditionalFormatting sqref="E55:G55">
    <cfRule type="cellIs" dxfId="569" priority="634" operator="equal">
      <formula>0</formula>
    </cfRule>
  </conditionalFormatting>
  <conditionalFormatting sqref="E52:G52">
    <cfRule type="cellIs" dxfId="568" priority="633" operator="equal">
      <formula>0</formula>
    </cfRule>
  </conditionalFormatting>
  <conditionalFormatting sqref="E48:G48">
    <cfRule type="cellIs" dxfId="567" priority="632" operator="equal">
      <formula>0</formula>
    </cfRule>
  </conditionalFormatting>
  <conditionalFormatting sqref="E48:G48">
    <cfRule type="cellIs" dxfId="566" priority="631" operator="equal">
      <formula>0</formula>
    </cfRule>
  </conditionalFormatting>
  <conditionalFormatting sqref="E48:G48">
    <cfRule type="cellIs" dxfId="565" priority="629" operator="equal">
      <formula>0</formula>
    </cfRule>
  </conditionalFormatting>
  <conditionalFormatting sqref="E48:G48">
    <cfRule type="cellIs" dxfId="564" priority="628" operator="equal">
      <formula>0</formula>
    </cfRule>
  </conditionalFormatting>
  <conditionalFormatting sqref="E76:G76">
    <cfRule type="cellIs" dxfId="563" priority="627" operator="equal">
      <formula>0</formula>
    </cfRule>
  </conditionalFormatting>
  <conditionalFormatting sqref="E61:G61">
    <cfRule type="cellIs" dxfId="562" priority="626" operator="equal">
      <formula>0</formula>
    </cfRule>
  </conditionalFormatting>
  <conditionalFormatting sqref="E54:G54">
    <cfRule type="cellIs" dxfId="561" priority="624" operator="equal">
      <formula>0</formula>
    </cfRule>
  </conditionalFormatting>
  <conditionalFormatting sqref="E54:G54">
    <cfRule type="cellIs" dxfId="560" priority="623" operator="equal">
      <formula>0</formula>
    </cfRule>
  </conditionalFormatting>
  <conditionalFormatting sqref="E54:G54">
    <cfRule type="cellIs" dxfId="559" priority="625" operator="equal">
      <formula>0</formula>
    </cfRule>
  </conditionalFormatting>
  <conditionalFormatting sqref="E54:G54">
    <cfRule type="cellIs" dxfId="558" priority="621" operator="equal">
      <formula>0</formula>
    </cfRule>
  </conditionalFormatting>
  <conditionalFormatting sqref="E54:G54">
    <cfRule type="cellIs" dxfId="557" priority="620" operator="equal">
      <formula>0</formula>
    </cfRule>
  </conditionalFormatting>
  <conditionalFormatting sqref="E54:G54">
    <cfRule type="cellIs" dxfId="556" priority="618" operator="equal">
      <formula>0</formula>
    </cfRule>
  </conditionalFormatting>
  <conditionalFormatting sqref="E54:G54">
    <cfRule type="cellIs" dxfId="555" priority="617" operator="equal">
      <formula>0</formula>
    </cfRule>
  </conditionalFormatting>
  <conditionalFormatting sqref="E54:G54">
    <cfRule type="cellIs" dxfId="554" priority="616" operator="equal">
      <formula>0</formula>
    </cfRule>
  </conditionalFormatting>
  <conditionalFormatting sqref="E54:G54">
    <cfRule type="cellIs" dxfId="553" priority="615" operator="equal">
      <formula>0</formula>
    </cfRule>
  </conditionalFormatting>
  <conditionalFormatting sqref="E54:G54">
    <cfRule type="cellIs" dxfId="552" priority="614" operator="equal">
      <formula>0</formula>
    </cfRule>
  </conditionalFormatting>
  <conditionalFormatting sqref="E54:G54">
    <cfRule type="cellIs" dxfId="551" priority="613" operator="equal">
      <formula>0</formula>
    </cfRule>
  </conditionalFormatting>
  <conditionalFormatting sqref="E54:G54">
    <cfRule type="cellIs" dxfId="550" priority="612" operator="equal">
      <formula>0</formula>
    </cfRule>
  </conditionalFormatting>
  <conditionalFormatting sqref="E54:G54">
    <cfRule type="cellIs" dxfId="549" priority="611" operator="equal">
      <formula>0</formula>
    </cfRule>
  </conditionalFormatting>
  <conditionalFormatting sqref="E67:G68">
    <cfRule type="cellIs" dxfId="548" priority="609" operator="equal">
      <formula>0</formula>
    </cfRule>
  </conditionalFormatting>
  <conditionalFormatting sqref="E67:G68">
    <cfRule type="cellIs" dxfId="547" priority="610" operator="equal">
      <formula>0</formula>
    </cfRule>
  </conditionalFormatting>
  <conditionalFormatting sqref="E70:G70">
    <cfRule type="cellIs" dxfId="546" priority="604" operator="equal">
      <formula>0</formula>
    </cfRule>
  </conditionalFormatting>
  <conditionalFormatting sqref="E70:G70">
    <cfRule type="cellIs" dxfId="545" priority="605" operator="equal">
      <formula>0</formula>
    </cfRule>
  </conditionalFormatting>
  <conditionalFormatting sqref="E71:G71">
    <cfRule type="cellIs" dxfId="544" priority="602" operator="equal">
      <formula>0</formula>
    </cfRule>
  </conditionalFormatting>
  <conditionalFormatting sqref="E71:G71">
    <cfRule type="cellIs" dxfId="543" priority="603" operator="equal">
      <formula>0</formula>
    </cfRule>
  </conditionalFormatting>
  <conditionalFormatting sqref="E72:G72">
    <cfRule type="cellIs" dxfId="542" priority="600" operator="equal">
      <formula>0</formula>
    </cfRule>
  </conditionalFormatting>
  <conditionalFormatting sqref="E72:G72">
    <cfRule type="cellIs" dxfId="541" priority="601" operator="equal">
      <formula>0</formula>
    </cfRule>
  </conditionalFormatting>
  <conditionalFormatting sqref="E73:G73">
    <cfRule type="cellIs" dxfId="540" priority="598" operator="equal">
      <formula>0</formula>
    </cfRule>
  </conditionalFormatting>
  <conditionalFormatting sqref="E73:G73">
    <cfRule type="cellIs" dxfId="539" priority="599" operator="equal">
      <formula>0</formula>
    </cfRule>
  </conditionalFormatting>
  <conditionalFormatting sqref="E84:G84">
    <cfRule type="cellIs" dxfId="538" priority="597" operator="equal">
      <formula>0</formula>
    </cfRule>
  </conditionalFormatting>
  <conditionalFormatting sqref="E10:G10">
    <cfRule type="cellIs" dxfId="537" priority="596" operator="equal">
      <formula>0</formula>
    </cfRule>
  </conditionalFormatting>
  <conditionalFormatting sqref="E51:G51">
    <cfRule type="cellIs" dxfId="536" priority="595" operator="equal">
      <formula>0</formula>
    </cfRule>
  </conditionalFormatting>
  <conditionalFormatting sqref="E60:G60">
    <cfRule type="cellIs" dxfId="535" priority="594" operator="equal">
      <formula>0</formula>
    </cfRule>
  </conditionalFormatting>
  <conditionalFormatting sqref="E62:G62">
    <cfRule type="cellIs" dxfId="534" priority="593" operator="equal">
      <formula>0</formula>
    </cfRule>
  </conditionalFormatting>
  <conditionalFormatting sqref="E62:G62">
    <cfRule type="cellIs" dxfId="533" priority="592" operator="equal">
      <formula>0</formula>
    </cfRule>
  </conditionalFormatting>
  <conditionalFormatting sqref="E63:G63">
    <cfRule type="cellIs" dxfId="532" priority="590" operator="equal">
      <formula>0</formula>
    </cfRule>
  </conditionalFormatting>
  <conditionalFormatting sqref="E63:G63">
    <cfRule type="cellIs" dxfId="531" priority="589" operator="equal">
      <formula>0</formula>
    </cfRule>
  </conditionalFormatting>
  <conditionalFormatting sqref="E31:G31">
    <cfRule type="cellIs" dxfId="530" priority="587" operator="equal">
      <formula>0</formula>
    </cfRule>
  </conditionalFormatting>
  <conditionalFormatting sqref="E44:G44">
    <cfRule type="cellIs" dxfId="529" priority="586" operator="equal">
      <formula>0</formula>
    </cfRule>
  </conditionalFormatting>
  <conditionalFormatting sqref="E54:G54">
    <cfRule type="cellIs" dxfId="528" priority="585" operator="equal">
      <formula>0</formula>
    </cfRule>
  </conditionalFormatting>
  <conditionalFormatting sqref="E63:G63">
    <cfRule type="cellIs" dxfId="527" priority="584" operator="equal">
      <formula>0</formula>
    </cfRule>
  </conditionalFormatting>
  <conditionalFormatting sqref="E64:G64">
    <cfRule type="cellIs" dxfId="526" priority="583" operator="equal">
      <formula>0</formula>
    </cfRule>
  </conditionalFormatting>
  <conditionalFormatting sqref="E64:G64">
    <cfRule type="cellIs" dxfId="525" priority="582" operator="equal">
      <formula>0</formula>
    </cfRule>
  </conditionalFormatting>
  <conditionalFormatting sqref="E55:G55">
    <cfRule type="cellIs" dxfId="524" priority="580" operator="equal">
      <formula>0</formula>
    </cfRule>
  </conditionalFormatting>
  <conditionalFormatting sqref="E54:G54">
    <cfRule type="cellIs" dxfId="523" priority="579" operator="equal">
      <formula>0</formula>
    </cfRule>
  </conditionalFormatting>
  <conditionalFormatting sqref="E56:G56">
    <cfRule type="cellIs" dxfId="522" priority="578" operator="equal">
      <formula>0</formula>
    </cfRule>
  </conditionalFormatting>
  <conditionalFormatting sqref="E55:G55">
    <cfRule type="cellIs" dxfId="521" priority="577" operator="equal">
      <formula>0</formula>
    </cfRule>
  </conditionalFormatting>
  <conditionalFormatting sqref="E51:G51">
    <cfRule type="cellIs" dxfId="520" priority="576" operator="equal">
      <formula>0</formula>
    </cfRule>
  </conditionalFormatting>
  <conditionalFormatting sqref="E51:G51">
    <cfRule type="cellIs" dxfId="519" priority="575" operator="equal">
      <formula>0</formula>
    </cfRule>
  </conditionalFormatting>
  <conditionalFormatting sqref="E51:G51">
    <cfRule type="cellIs" dxfId="518" priority="574" operator="equal">
      <formula>0</formula>
    </cfRule>
  </conditionalFormatting>
  <conditionalFormatting sqref="E51:G51">
    <cfRule type="cellIs" dxfId="517" priority="573" operator="equal">
      <formula>0</formula>
    </cfRule>
  </conditionalFormatting>
  <conditionalFormatting sqref="E58:G58">
    <cfRule type="cellIs" dxfId="516" priority="572" operator="equal">
      <formula>0</formula>
    </cfRule>
  </conditionalFormatting>
  <conditionalFormatting sqref="E60:G60">
    <cfRule type="cellIs" dxfId="515" priority="571" operator="equal">
      <formula>0</formula>
    </cfRule>
  </conditionalFormatting>
  <conditionalFormatting sqref="E60:G60">
    <cfRule type="cellIs" dxfId="514" priority="570" operator="equal">
      <formula>0</formula>
    </cfRule>
  </conditionalFormatting>
  <conditionalFormatting sqref="E62:G62">
    <cfRule type="cellIs" dxfId="513" priority="568" operator="equal">
      <formula>0</formula>
    </cfRule>
  </conditionalFormatting>
  <conditionalFormatting sqref="E62:G62">
    <cfRule type="cellIs" dxfId="512" priority="567" operator="equal">
      <formula>0</formula>
    </cfRule>
  </conditionalFormatting>
  <conditionalFormatting sqref="E44:G44">
    <cfRule type="cellIs" dxfId="511" priority="565" operator="equal">
      <formula>0</formula>
    </cfRule>
  </conditionalFormatting>
  <conditionalFormatting sqref="E30:G30">
    <cfRule type="cellIs" dxfId="510" priority="564" operator="equal">
      <formula>0</formula>
    </cfRule>
  </conditionalFormatting>
  <conditionalFormatting sqref="E42:G42">
    <cfRule type="cellIs" dxfId="509" priority="563" operator="equal">
      <formula>0</formula>
    </cfRule>
  </conditionalFormatting>
  <conditionalFormatting sqref="E51:G51">
    <cfRule type="cellIs" dxfId="508" priority="562" operator="equal">
      <formula>0</formula>
    </cfRule>
  </conditionalFormatting>
  <conditionalFormatting sqref="E44:G44">
    <cfRule type="cellIs" dxfId="507" priority="561" operator="equal">
      <formula>0</formula>
    </cfRule>
  </conditionalFormatting>
  <conditionalFormatting sqref="E62:G62">
    <cfRule type="cellIs" dxfId="506" priority="560" operator="equal">
      <formula>0</formula>
    </cfRule>
  </conditionalFormatting>
  <conditionalFormatting sqref="E63:G63">
    <cfRule type="cellIs" dxfId="505" priority="559" operator="equal">
      <formula>0</formula>
    </cfRule>
  </conditionalFormatting>
  <conditionalFormatting sqref="E63:G63">
    <cfRule type="cellIs" dxfId="504" priority="558" operator="equal">
      <formula>0</formula>
    </cfRule>
  </conditionalFormatting>
  <conditionalFormatting sqref="E64:G64">
    <cfRule type="cellIs" dxfId="503" priority="556" operator="equal">
      <formula>0</formula>
    </cfRule>
  </conditionalFormatting>
  <conditionalFormatting sqref="E64:G64">
    <cfRule type="cellIs" dxfId="502" priority="555" operator="equal">
      <formula>0</formula>
    </cfRule>
  </conditionalFormatting>
  <conditionalFormatting sqref="E54:G54">
    <cfRule type="cellIs" dxfId="501" priority="553" operator="equal">
      <formula>0</formula>
    </cfRule>
  </conditionalFormatting>
  <conditionalFormatting sqref="E51:G51">
    <cfRule type="cellIs" dxfId="500" priority="552" operator="equal">
      <formula>0</formula>
    </cfRule>
  </conditionalFormatting>
  <conditionalFormatting sqref="E55:G55">
    <cfRule type="cellIs" dxfId="499" priority="551" operator="equal">
      <formula>0</formula>
    </cfRule>
  </conditionalFormatting>
  <conditionalFormatting sqref="E54:G54">
    <cfRule type="cellIs" dxfId="498" priority="550" operator="equal">
      <formula>0</formula>
    </cfRule>
  </conditionalFormatting>
  <conditionalFormatting sqref="E48:G48">
    <cfRule type="cellIs" dxfId="497" priority="549" operator="equal">
      <formula>0</formula>
    </cfRule>
  </conditionalFormatting>
  <conditionalFormatting sqref="E76:G76">
    <cfRule type="cellIs" dxfId="496" priority="548" operator="equal">
      <formula>0</formula>
    </cfRule>
  </conditionalFormatting>
  <conditionalFormatting sqref="E61:G61">
    <cfRule type="cellIs" dxfId="495" priority="547" operator="equal">
      <formula>0</formula>
    </cfRule>
  </conditionalFormatting>
  <conditionalFormatting sqref="E58:G58">
    <cfRule type="cellIs" dxfId="494" priority="546" operator="equal">
      <formula>0</formula>
    </cfRule>
  </conditionalFormatting>
  <conditionalFormatting sqref="E61:G61">
    <cfRule type="cellIs" dxfId="493" priority="545" operator="equal">
      <formula>0</formula>
    </cfRule>
  </conditionalFormatting>
  <conditionalFormatting sqref="E61:G61">
    <cfRule type="cellIs" dxfId="492" priority="544" operator="equal">
      <formula>0</formula>
    </cfRule>
  </conditionalFormatting>
  <conditionalFormatting sqref="E55:G55">
    <cfRule type="cellIs" dxfId="491" priority="525" operator="equal">
      <formula>0</formula>
    </cfRule>
  </conditionalFormatting>
  <conditionalFormatting sqref="E62:G62">
    <cfRule type="cellIs" dxfId="490" priority="542" operator="equal">
      <formula>0</formula>
    </cfRule>
  </conditionalFormatting>
  <conditionalFormatting sqref="E62:G62">
    <cfRule type="cellIs" dxfId="489" priority="541" operator="equal">
      <formula>0</formula>
    </cfRule>
  </conditionalFormatting>
  <conditionalFormatting sqref="E44:G44">
    <cfRule type="cellIs" dxfId="488" priority="539" operator="equal">
      <formula>0</formula>
    </cfRule>
  </conditionalFormatting>
  <conditionalFormatting sqref="E30:G30">
    <cfRule type="cellIs" dxfId="487" priority="538" operator="equal">
      <formula>0</formula>
    </cfRule>
  </conditionalFormatting>
  <conditionalFormatting sqref="E42:G42">
    <cfRule type="cellIs" dxfId="486" priority="537" operator="equal">
      <formula>0</formula>
    </cfRule>
  </conditionalFormatting>
  <conditionalFormatting sqref="E51:G51">
    <cfRule type="cellIs" dxfId="485" priority="536" operator="equal">
      <formula>0</formula>
    </cfRule>
  </conditionalFormatting>
  <conditionalFormatting sqref="E44:G44">
    <cfRule type="cellIs" dxfId="484" priority="535" operator="equal">
      <formula>0</formula>
    </cfRule>
  </conditionalFormatting>
  <conditionalFormatting sqref="E62:G62">
    <cfRule type="cellIs" dxfId="483" priority="534" operator="equal">
      <formula>0</formula>
    </cfRule>
  </conditionalFormatting>
  <conditionalFormatting sqref="E63:G63">
    <cfRule type="cellIs" dxfId="482" priority="533" operator="equal">
      <formula>0</formula>
    </cfRule>
  </conditionalFormatting>
  <conditionalFormatting sqref="E63:G63">
    <cfRule type="cellIs" dxfId="481" priority="532" operator="equal">
      <formula>0</formula>
    </cfRule>
  </conditionalFormatting>
  <conditionalFormatting sqref="E64:G64">
    <cfRule type="cellIs" dxfId="480" priority="530" operator="equal">
      <formula>0</formula>
    </cfRule>
  </conditionalFormatting>
  <conditionalFormatting sqref="E64:G64">
    <cfRule type="cellIs" dxfId="479" priority="529" operator="equal">
      <formula>0</formula>
    </cfRule>
  </conditionalFormatting>
  <conditionalFormatting sqref="E54:G54">
    <cfRule type="cellIs" dxfId="478" priority="527" operator="equal">
      <formula>0</formula>
    </cfRule>
  </conditionalFormatting>
  <conditionalFormatting sqref="E51:G51">
    <cfRule type="cellIs" dxfId="477" priority="526" operator="equal">
      <formula>0</formula>
    </cfRule>
  </conditionalFormatting>
  <conditionalFormatting sqref="E54:G54">
    <cfRule type="cellIs" dxfId="476" priority="524" operator="equal">
      <formula>0</formula>
    </cfRule>
  </conditionalFormatting>
  <conditionalFormatting sqref="E48:G48">
    <cfRule type="cellIs" dxfId="475" priority="523" operator="equal">
      <formula>0</formula>
    </cfRule>
  </conditionalFormatting>
  <conditionalFormatting sqref="E57:G57">
    <cfRule type="cellIs" dxfId="474" priority="522" operator="equal">
      <formula>0</formula>
    </cfRule>
  </conditionalFormatting>
  <conditionalFormatting sqref="E58:G58">
    <cfRule type="cellIs" dxfId="473" priority="521" operator="equal">
      <formula>0</formula>
    </cfRule>
  </conditionalFormatting>
  <conditionalFormatting sqref="E58:G58">
    <cfRule type="cellIs" dxfId="472" priority="520" operator="equal">
      <formula>0</formula>
    </cfRule>
  </conditionalFormatting>
  <conditionalFormatting sqref="E61:G61">
    <cfRule type="cellIs" dxfId="471" priority="518" operator="equal">
      <formula>0</formula>
    </cfRule>
  </conditionalFormatting>
  <conditionalFormatting sqref="E61:G61">
    <cfRule type="cellIs" dxfId="470" priority="517" operator="equal">
      <formula>0</formula>
    </cfRule>
  </conditionalFormatting>
  <conditionalFormatting sqref="E42:G42">
    <cfRule type="cellIs" dxfId="469" priority="515" operator="equal">
      <formula>0</formula>
    </cfRule>
  </conditionalFormatting>
  <conditionalFormatting sqref="E28:G28">
    <cfRule type="cellIs" dxfId="468" priority="514" operator="equal">
      <formula>0</formula>
    </cfRule>
  </conditionalFormatting>
  <conditionalFormatting sqref="E39:G41">
    <cfRule type="cellIs" dxfId="467" priority="513" operator="equal">
      <formula>0</formula>
    </cfRule>
  </conditionalFormatting>
  <conditionalFormatting sqref="E42:G42">
    <cfRule type="cellIs" dxfId="466" priority="512" operator="equal">
      <formula>0</formula>
    </cfRule>
  </conditionalFormatting>
  <conditionalFormatting sqref="E61:G61">
    <cfRule type="cellIs" dxfId="465" priority="511" operator="equal">
      <formula>0</formula>
    </cfRule>
  </conditionalFormatting>
  <conditionalFormatting sqref="E62:G62">
    <cfRule type="cellIs" dxfId="464" priority="510" operator="equal">
      <formula>0</formula>
    </cfRule>
  </conditionalFormatting>
  <conditionalFormatting sqref="E62:G62">
    <cfRule type="cellIs" dxfId="463" priority="509" operator="equal">
      <formula>0</formula>
    </cfRule>
  </conditionalFormatting>
  <conditionalFormatting sqref="E63:G63">
    <cfRule type="cellIs" dxfId="462" priority="507" operator="equal">
      <formula>0</formula>
    </cfRule>
  </conditionalFormatting>
  <conditionalFormatting sqref="E63:G63">
    <cfRule type="cellIs" dxfId="461" priority="506" operator="equal">
      <formula>0</formula>
    </cfRule>
  </conditionalFormatting>
  <conditionalFormatting sqref="E51:G51">
    <cfRule type="cellIs" dxfId="460" priority="504" operator="equal">
      <formula>0</formula>
    </cfRule>
  </conditionalFormatting>
  <conditionalFormatting sqref="E54:G54">
    <cfRule type="cellIs" dxfId="459" priority="503" operator="equal">
      <formula>0</formula>
    </cfRule>
  </conditionalFormatting>
  <conditionalFormatting sqref="E51:G51">
    <cfRule type="cellIs" dxfId="458" priority="502" operator="equal">
      <formula>0</formula>
    </cfRule>
  </conditionalFormatting>
  <conditionalFormatting sqref="E44:G44">
    <cfRule type="cellIs" dxfId="457" priority="501" operator="equal">
      <formula>0</formula>
    </cfRule>
  </conditionalFormatting>
  <conditionalFormatting sqref="E44:G44">
    <cfRule type="cellIs" dxfId="456" priority="500" operator="equal">
      <formula>0</formula>
    </cfRule>
  </conditionalFormatting>
  <conditionalFormatting sqref="E44:G44">
    <cfRule type="cellIs" dxfId="455" priority="498" operator="equal">
      <formula>0</formula>
    </cfRule>
  </conditionalFormatting>
  <conditionalFormatting sqref="E44:G44">
    <cfRule type="cellIs" dxfId="454" priority="497" operator="equal">
      <formula>0</formula>
    </cfRule>
  </conditionalFormatting>
  <conditionalFormatting sqref="E75:G75">
    <cfRule type="cellIs" dxfId="453" priority="496" operator="equal">
      <formula>0</formula>
    </cfRule>
  </conditionalFormatting>
  <conditionalFormatting sqref="E60:G60">
    <cfRule type="cellIs" dxfId="452" priority="495" operator="equal">
      <formula>0</formula>
    </cfRule>
  </conditionalFormatting>
  <conditionalFormatting sqref="E52:G52">
    <cfRule type="cellIs" dxfId="451" priority="493" operator="equal">
      <formula>0</formula>
    </cfRule>
  </conditionalFormatting>
  <conditionalFormatting sqref="E52:G52">
    <cfRule type="cellIs" dxfId="450" priority="492" operator="equal">
      <formula>0</formula>
    </cfRule>
  </conditionalFormatting>
  <conditionalFormatting sqref="E52:G52">
    <cfRule type="cellIs" dxfId="449" priority="494" operator="equal">
      <formula>0</formula>
    </cfRule>
  </conditionalFormatting>
  <conditionalFormatting sqref="E52:G52">
    <cfRule type="cellIs" dxfId="448" priority="490" operator="equal">
      <formula>0</formula>
    </cfRule>
  </conditionalFormatting>
  <conditionalFormatting sqref="E52:G52">
    <cfRule type="cellIs" dxfId="447" priority="489" operator="equal">
      <formula>0</formula>
    </cfRule>
  </conditionalFormatting>
  <conditionalFormatting sqref="E52:G52">
    <cfRule type="cellIs" dxfId="446" priority="487" operator="equal">
      <formula>0</formula>
    </cfRule>
  </conditionalFormatting>
  <conditionalFormatting sqref="E52:G52">
    <cfRule type="cellIs" dxfId="445" priority="486" operator="equal">
      <formula>0</formula>
    </cfRule>
  </conditionalFormatting>
  <conditionalFormatting sqref="E52:G52">
    <cfRule type="cellIs" dxfId="444" priority="485" operator="equal">
      <formula>0</formula>
    </cfRule>
  </conditionalFormatting>
  <conditionalFormatting sqref="E52:G52">
    <cfRule type="cellIs" dxfId="443" priority="484" operator="equal">
      <formula>0</formula>
    </cfRule>
  </conditionalFormatting>
  <conditionalFormatting sqref="E52:G52">
    <cfRule type="cellIs" dxfId="442" priority="483" operator="equal">
      <formula>0</formula>
    </cfRule>
  </conditionalFormatting>
  <conditionalFormatting sqref="E52:G52">
    <cfRule type="cellIs" dxfId="441" priority="482" operator="equal">
      <formula>0</formula>
    </cfRule>
  </conditionalFormatting>
  <conditionalFormatting sqref="E52:G52">
    <cfRule type="cellIs" dxfId="440" priority="481" operator="equal">
      <formula>0</formula>
    </cfRule>
  </conditionalFormatting>
  <conditionalFormatting sqref="E52:G52">
    <cfRule type="cellIs" dxfId="439" priority="480" operator="equal">
      <formula>0</formula>
    </cfRule>
  </conditionalFormatting>
  <conditionalFormatting sqref="E68:G68">
    <cfRule type="cellIs" dxfId="438" priority="479" operator="equal">
      <formula>0</formula>
    </cfRule>
  </conditionalFormatting>
  <conditionalFormatting sqref="E68:G68">
    <cfRule type="cellIs" dxfId="437" priority="478" operator="equal">
      <formula>0</formula>
    </cfRule>
  </conditionalFormatting>
  <conditionalFormatting sqref="E70:G70">
    <cfRule type="cellIs" dxfId="436" priority="473" operator="equal">
      <formula>0</formula>
    </cfRule>
  </conditionalFormatting>
  <conditionalFormatting sqref="E70:G70">
    <cfRule type="cellIs" dxfId="435" priority="474" operator="equal">
      <formula>0</formula>
    </cfRule>
  </conditionalFormatting>
  <conditionalFormatting sqref="E71:G71">
    <cfRule type="cellIs" dxfId="434" priority="471" operator="equal">
      <formula>0</formula>
    </cfRule>
  </conditionalFormatting>
  <conditionalFormatting sqref="E71:G71">
    <cfRule type="cellIs" dxfId="433" priority="472" operator="equal">
      <formula>0</formula>
    </cfRule>
  </conditionalFormatting>
  <conditionalFormatting sqref="E72:G72">
    <cfRule type="cellIs" dxfId="432" priority="469" operator="equal">
      <formula>0</formula>
    </cfRule>
  </conditionalFormatting>
  <conditionalFormatting sqref="E72:G72">
    <cfRule type="cellIs" dxfId="431" priority="470" operator="equal">
      <formula>0</formula>
    </cfRule>
  </conditionalFormatting>
  <conditionalFormatting sqref="E83:G83">
    <cfRule type="cellIs" dxfId="430" priority="468" operator="equal">
      <formula>0</formula>
    </cfRule>
  </conditionalFormatting>
  <conditionalFormatting sqref="E49:G49">
    <cfRule type="cellIs" dxfId="429" priority="467" operator="equal">
      <formula>0</formula>
    </cfRule>
  </conditionalFormatting>
  <conditionalFormatting sqref="E33:G33">
    <cfRule type="cellIs" dxfId="428" priority="464" operator="equal">
      <formula>0</formula>
    </cfRule>
  </conditionalFormatting>
  <conditionalFormatting sqref="E33:G33">
    <cfRule type="cellIs" dxfId="427" priority="466" operator="equal">
      <formula>0</formula>
    </cfRule>
  </conditionalFormatting>
  <conditionalFormatting sqref="E33:G33">
    <cfRule type="cellIs" dxfId="426" priority="465" operator="equal">
      <formula>0</formula>
    </cfRule>
  </conditionalFormatting>
  <conditionalFormatting sqref="E35:G35">
    <cfRule type="cellIs" dxfId="425" priority="461" operator="equal">
      <formula>0</formula>
    </cfRule>
  </conditionalFormatting>
  <conditionalFormatting sqref="E35:G35">
    <cfRule type="cellIs" dxfId="424" priority="463" operator="equal">
      <formula>0</formula>
    </cfRule>
  </conditionalFormatting>
  <conditionalFormatting sqref="E35:G35">
    <cfRule type="cellIs" dxfId="423" priority="462" operator="equal">
      <formula>0</formula>
    </cfRule>
  </conditionalFormatting>
  <conditionalFormatting sqref="E34:G34">
    <cfRule type="cellIs" dxfId="422" priority="458" operator="equal">
      <formula>0</formula>
    </cfRule>
  </conditionalFormatting>
  <conditionalFormatting sqref="E34:G34">
    <cfRule type="cellIs" dxfId="421" priority="460" operator="equal">
      <formula>0</formula>
    </cfRule>
  </conditionalFormatting>
  <conditionalFormatting sqref="E34:G34">
    <cfRule type="cellIs" dxfId="420" priority="459" operator="equal">
      <formula>0</formula>
    </cfRule>
  </conditionalFormatting>
  <conditionalFormatting sqref="E50:G50">
    <cfRule type="cellIs" dxfId="419" priority="456" operator="equal">
      <formula>0</formula>
    </cfRule>
  </conditionalFormatting>
  <conditionalFormatting sqref="E50:G50">
    <cfRule type="cellIs" dxfId="418" priority="454" operator="equal">
      <formula>0</formula>
    </cfRule>
  </conditionalFormatting>
  <conditionalFormatting sqref="E50:G50">
    <cfRule type="cellIs" dxfId="417" priority="455" operator="equal">
      <formula>0</formula>
    </cfRule>
  </conditionalFormatting>
  <conditionalFormatting sqref="E50:G50">
    <cfRule type="cellIs" dxfId="416" priority="441" operator="equal">
      <formula>0</formula>
    </cfRule>
  </conditionalFormatting>
  <conditionalFormatting sqref="E50:G50">
    <cfRule type="cellIs" dxfId="415" priority="440" operator="equal">
      <formula>0</formula>
    </cfRule>
  </conditionalFormatting>
  <conditionalFormatting sqref="E50:G50">
    <cfRule type="cellIs" dxfId="414" priority="439" operator="equal">
      <formula>0</formula>
    </cfRule>
  </conditionalFormatting>
  <conditionalFormatting sqref="E50:G50">
    <cfRule type="cellIs" dxfId="413" priority="438" operator="equal">
      <formula>0</formula>
    </cfRule>
  </conditionalFormatting>
  <conditionalFormatting sqref="E50:G50">
    <cfRule type="cellIs" dxfId="412" priority="437" operator="equal">
      <formula>0</formula>
    </cfRule>
  </conditionalFormatting>
  <conditionalFormatting sqref="E50:G50">
    <cfRule type="cellIs" dxfId="411" priority="436" operator="equal">
      <formula>0</formula>
    </cfRule>
  </conditionalFormatting>
  <conditionalFormatting sqref="E50:G50">
    <cfRule type="cellIs" dxfId="410" priority="435" operator="equal">
      <formula>0</formula>
    </cfRule>
  </conditionalFormatting>
  <conditionalFormatting sqref="E50:G50">
    <cfRule type="cellIs" dxfId="409" priority="434" operator="equal">
      <formula>0</formula>
    </cfRule>
  </conditionalFormatting>
  <conditionalFormatting sqref="E50:G50">
    <cfRule type="cellIs" dxfId="408" priority="433" operator="equal">
      <formula>0</formula>
    </cfRule>
  </conditionalFormatting>
  <conditionalFormatting sqref="E50:G50">
    <cfRule type="cellIs" dxfId="407" priority="432" operator="equal">
      <formula>0</formula>
    </cfRule>
  </conditionalFormatting>
  <conditionalFormatting sqref="E50:G50">
    <cfRule type="cellIs" dxfId="406" priority="431" operator="equal">
      <formula>0</formula>
    </cfRule>
  </conditionalFormatting>
  <conditionalFormatting sqref="E67:G67">
    <cfRule type="cellIs" dxfId="405" priority="430" operator="equal">
      <formula>0</formula>
    </cfRule>
  </conditionalFormatting>
  <conditionalFormatting sqref="E53:G53">
    <cfRule type="cellIs" dxfId="404" priority="429" operator="equal">
      <formula>0</formula>
    </cfRule>
  </conditionalFormatting>
  <conditionalFormatting sqref="E45:G45">
    <cfRule type="cellIs" dxfId="403" priority="428" operator="equal">
      <formula>0</formula>
    </cfRule>
  </conditionalFormatting>
  <conditionalFormatting sqref="E88:G89">
    <cfRule type="cellIs" dxfId="402" priority="427" operator="equal">
      <formula>0</formula>
    </cfRule>
  </conditionalFormatting>
  <conditionalFormatting sqref="E87:G87">
    <cfRule type="cellIs" dxfId="401" priority="426" operator="equal">
      <formula>0</formula>
    </cfRule>
  </conditionalFormatting>
  <conditionalFormatting sqref="I29:J29">
    <cfRule type="cellIs" dxfId="400" priority="419" operator="equal">
      <formula>0</formula>
    </cfRule>
  </conditionalFormatting>
  <conditionalFormatting sqref="E64:G64">
    <cfRule type="cellIs" dxfId="399" priority="347" operator="equal">
      <formula>0</formula>
    </cfRule>
  </conditionalFormatting>
  <conditionalFormatting sqref="D43">
    <cfRule type="cellIs" dxfId="398" priority="423" operator="equal">
      <formula>0</formula>
    </cfRule>
  </conditionalFormatting>
  <conditionalFormatting sqref="E43:G43">
    <cfRule type="cellIs" dxfId="397" priority="422" operator="equal">
      <formula>0</formula>
    </cfRule>
  </conditionalFormatting>
  <conditionalFormatting sqref="E63:G63">
    <cfRule type="cellIs" dxfId="396" priority="348" operator="equal">
      <formula>0</formula>
    </cfRule>
  </conditionalFormatting>
  <conditionalFormatting sqref="E18:G18">
    <cfRule type="cellIs" dxfId="395" priority="416" operator="equal">
      <formula>0</formula>
    </cfRule>
  </conditionalFormatting>
  <conditionalFormatting sqref="E10:G10">
    <cfRule type="cellIs" dxfId="393" priority="414" operator="equal">
      <formula>0</formula>
    </cfRule>
  </conditionalFormatting>
  <conditionalFormatting sqref="D59:G59">
    <cfRule type="cellIs" dxfId="392" priority="411" operator="equal">
      <formula>0</formula>
    </cfRule>
  </conditionalFormatting>
  <conditionalFormatting sqref="E60:G60">
    <cfRule type="cellIs" dxfId="391" priority="400" operator="equal">
      <formula>0</formula>
    </cfRule>
  </conditionalFormatting>
  <conditionalFormatting sqref="E62:G62">
    <cfRule type="cellIs" dxfId="390" priority="399" operator="equal">
      <formula>0</formula>
    </cfRule>
  </conditionalFormatting>
  <conditionalFormatting sqref="E62:G62">
    <cfRule type="cellIs" dxfId="389" priority="398" operator="equal">
      <formula>0</formula>
    </cfRule>
  </conditionalFormatting>
  <conditionalFormatting sqref="E63:G63">
    <cfRule type="cellIs" dxfId="388" priority="397" operator="equal">
      <formula>0</formula>
    </cfRule>
  </conditionalFormatting>
  <conditionalFormatting sqref="E63:G63">
    <cfRule type="cellIs" dxfId="387" priority="396" operator="equal">
      <formula>0</formula>
    </cfRule>
  </conditionalFormatting>
  <conditionalFormatting sqref="E31:G31">
    <cfRule type="cellIs" dxfId="386" priority="395" operator="equal">
      <formula>0</formula>
    </cfRule>
  </conditionalFormatting>
  <conditionalFormatting sqref="E45:G45">
    <cfRule type="cellIs" dxfId="385" priority="394" operator="equal">
      <formula>0</formula>
    </cfRule>
  </conditionalFormatting>
  <conditionalFormatting sqref="E54:G54">
    <cfRule type="cellIs" dxfId="384" priority="393" operator="equal">
      <formula>0</formula>
    </cfRule>
  </conditionalFormatting>
  <conditionalFormatting sqref="E63:G63">
    <cfRule type="cellIs" dxfId="383" priority="392" operator="equal">
      <formula>0</formula>
    </cfRule>
  </conditionalFormatting>
  <conditionalFormatting sqref="E64:G64">
    <cfRule type="cellIs" dxfId="382" priority="391" operator="equal">
      <formula>0</formula>
    </cfRule>
  </conditionalFormatting>
  <conditionalFormatting sqref="E64:G64">
    <cfRule type="cellIs" dxfId="381" priority="390" operator="equal">
      <formula>0</formula>
    </cfRule>
  </conditionalFormatting>
  <conditionalFormatting sqref="E55:G55">
    <cfRule type="cellIs" dxfId="380" priority="389" operator="equal">
      <formula>0</formula>
    </cfRule>
  </conditionalFormatting>
  <conditionalFormatting sqref="E54:G54">
    <cfRule type="cellIs" dxfId="379" priority="388" operator="equal">
      <formula>0</formula>
    </cfRule>
  </conditionalFormatting>
  <conditionalFormatting sqref="E56:G56">
    <cfRule type="cellIs" dxfId="378" priority="387" operator="equal">
      <formula>0</formula>
    </cfRule>
  </conditionalFormatting>
  <conditionalFormatting sqref="E55:G55">
    <cfRule type="cellIs" dxfId="377" priority="386" operator="equal">
      <formula>0</formula>
    </cfRule>
  </conditionalFormatting>
  <conditionalFormatting sqref="E51:G51">
    <cfRule type="cellIs" dxfId="376" priority="385" operator="equal">
      <formula>0</formula>
    </cfRule>
  </conditionalFormatting>
  <conditionalFormatting sqref="E51:G51">
    <cfRule type="cellIs" dxfId="375" priority="384" operator="equal">
      <formula>0</formula>
    </cfRule>
  </conditionalFormatting>
  <conditionalFormatting sqref="E51:G51">
    <cfRule type="cellIs" dxfId="374" priority="383" operator="equal">
      <formula>0</formula>
    </cfRule>
  </conditionalFormatting>
  <conditionalFormatting sqref="E51:G51">
    <cfRule type="cellIs" dxfId="373" priority="382" operator="equal">
      <formula>0</formula>
    </cfRule>
  </conditionalFormatting>
  <conditionalFormatting sqref="E59:G59">
    <cfRule type="cellIs" dxfId="372" priority="381" operator="equal">
      <formula>0</formula>
    </cfRule>
  </conditionalFormatting>
  <conditionalFormatting sqref="E60:G60">
    <cfRule type="cellIs" dxfId="371" priority="380" operator="equal">
      <formula>0</formula>
    </cfRule>
  </conditionalFormatting>
  <conditionalFormatting sqref="E60:G60">
    <cfRule type="cellIs" dxfId="370" priority="379" operator="equal">
      <formula>0</formula>
    </cfRule>
  </conditionalFormatting>
  <conditionalFormatting sqref="E62:G62">
    <cfRule type="cellIs" dxfId="369" priority="378" operator="equal">
      <formula>0</formula>
    </cfRule>
  </conditionalFormatting>
  <conditionalFormatting sqref="E62:G62">
    <cfRule type="cellIs" dxfId="368" priority="377" operator="equal">
      <formula>0</formula>
    </cfRule>
  </conditionalFormatting>
  <conditionalFormatting sqref="E45:G45">
    <cfRule type="cellIs" dxfId="367" priority="376" operator="equal">
      <formula>0</formula>
    </cfRule>
  </conditionalFormatting>
  <conditionalFormatting sqref="E30:G30">
    <cfRule type="cellIs" dxfId="366" priority="375" operator="equal">
      <formula>0</formula>
    </cfRule>
  </conditionalFormatting>
  <conditionalFormatting sqref="E43:G43">
    <cfRule type="cellIs" dxfId="365" priority="374" operator="equal">
      <formula>0</formula>
    </cfRule>
  </conditionalFormatting>
  <conditionalFormatting sqref="E51:G51">
    <cfRule type="cellIs" dxfId="364" priority="373" operator="equal">
      <formula>0</formula>
    </cfRule>
  </conditionalFormatting>
  <conditionalFormatting sqref="E45:G45">
    <cfRule type="cellIs" dxfId="363" priority="372" operator="equal">
      <formula>0</formula>
    </cfRule>
  </conditionalFormatting>
  <conditionalFormatting sqref="E62:G62">
    <cfRule type="cellIs" dxfId="362" priority="371" operator="equal">
      <formula>0</formula>
    </cfRule>
  </conditionalFormatting>
  <conditionalFormatting sqref="E63:G63">
    <cfRule type="cellIs" dxfId="361" priority="370" operator="equal">
      <formula>0</formula>
    </cfRule>
  </conditionalFormatting>
  <conditionalFormatting sqref="E63:G63">
    <cfRule type="cellIs" dxfId="360" priority="369" operator="equal">
      <formula>0</formula>
    </cfRule>
  </conditionalFormatting>
  <conditionalFormatting sqref="E64:G64">
    <cfRule type="cellIs" dxfId="359" priority="368" operator="equal">
      <formula>0</formula>
    </cfRule>
  </conditionalFormatting>
  <conditionalFormatting sqref="E64:G64">
    <cfRule type="cellIs" dxfId="358" priority="367" operator="equal">
      <formula>0</formula>
    </cfRule>
  </conditionalFormatting>
  <conditionalFormatting sqref="E54:G54">
    <cfRule type="cellIs" dxfId="357" priority="366" operator="equal">
      <formula>0</formula>
    </cfRule>
  </conditionalFormatting>
  <conditionalFormatting sqref="E51:G51">
    <cfRule type="cellIs" dxfId="356" priority="365" operator="equal">
      <formula>0</formula>
    </cfRule>
  </conditionalFormatting>
  <conditionalFormatting sqref="E55:G55">
    <cfRule type="cellIs" dxfId="355" priority="364" operator="equal">
      <formula>0</formula>
    </cfRule>
  </conditionalFormatting>
  <conditionalFormatting sqref="E54:G54">
    <cfRule type="cellIs" dxfId="354" priority="363" operator="equal">
      <formula>0</formula>
    </cfRule>
  </conditionalFormatting>
  <conditionalFormatting sqref="E48:G48">
    <cfRule type="cellIs" dxfId="353" priority="362" operator="equal">
      <formula>0</formula>
    </cfRule>
  </conditionalFormatting>
  <conditionalFormatting sqref="E61:G61">
    <cfRule type="cellIs" dxfId="352" priority="361" operator="equal">
      <formula>0</formula>
    </cfRule>
  </conditionalFormatting>
  <conditionalFormatting sqref="E59:G59">
    <cfRule type="cellIs" dxfId="351" priority="360" operator="equal">
      <formula>0</formula>
    </cfRule>
  </conditionalFormatting>
  <conditionalFormatting sqref="E61:G61">
    <cfRule type="cellIs" dxfId="350" priority="359" operator="equal">
      <formula>0</formula>
    </cfRule>
  </conditionalFormatting>
  <conditionalFormatting sqref="E61:G61">
    <cfRule type="cellIs" dxfId="349" priority="358" operator="equal">
      <formula>0</formula>
    </cfRule>
  </conditionalFormatting>
  <conditionalFormatting sqref="E55:G55">
    <cfRule type="cellIs" dxfId="348" priority="343" operator="equal">
      <formula>0</formula>
    </cfRule>
  </conditionalFormatting>
  <conditionalFormatting sqref="E62:G62">
    <cfRule type="cellIs" dxfId="347" priority="357" operator="equal">
      <formula>0</formula>
    </cfRule>
  </conditionalFormatting>
  <conditionalFormatting sqref="E62:G62">
    <cfRule type="cellIs" dxfId="346" priority="356" operator="equal">
      <formula>0</formula>
    </cfRule>
  </conditionalFormatting>
  <conditionalFormatting sqref="E45:G45">
    <cfRule type="cellIs" dxfId="345" priority="355" operator="equal">
      <formula>0</formula>
    </cfRule>
  </conditionalFormatting>
  <conditionalFormatting sqref="E30:G30">
    <cfRule type="cellIs" dxfId="344" priority="354" operator="equal">
      <formula>0</formula>
    </cfRule>
  </conditionalFormatting>
  <conditionalFormatting sqref="E43:G43">
    <cfRule type="cellIs" dxfId="343" priority="353" operator="equal">
      <formula>0</formula>
    </cfRule>
  </conditionalFormatting>
  <conditionalFormatting sqref="E51:G51">
    <cfRule type="cellIs" dxfId="342" priority="352" operator="equal">
      <formula>0</formula>
    </cfRule>
  </conditionalFormatting>
  <conditionalFormatting sqref="E45:G45">
    <cfRule type="cellIs" dxfId="341" priority="351" operator="equal">
      <formula>0</formula>
    </cfRule>
  </conditionalFormatting>
  <conditionalFormatting sqref="E62:G62">
    <cfRule type="cellIs" dxfId="340" priority="350" operator="equal">
      <formula>0</formula>
    </cfRule>
  </conditionalFormatting>
  <conditionalFormatting sqref="E63:G63">
    <cfRule type="cellIs" dxfId="339" priority="349" operator="equal">
      <formula>0</formula>
    </cfRule>
  </conditionalFormatting>
  <conditionalFormatting sqref="E64:G64">
    <cfRule type="cellIs" dxfId="338" priority="346" operator="equal">
      <formula>0</formula>
    </cfRule>
  </conditionalFormatting>
  <conditionalFormatting sqref="E54:G54">
    <cfRule type="cellIs" dxfId="337" priority="345" operator="equal">
      <formula>0</formula>
    </cfRule>
  </conditionalFormatting>
  <conditionalFormatting sqref="E51:G51">
    <cfRule type="cellIs" dxfId="336" priority="344" operator="equal">
      <formula>0</formula>
    </cfRule>
  </conditionalFormatting>
  <conditionalFormatting sqref="E54:G54">
    <cfRule type="cellIs" dxfId="335" priority="342" operator="equal">
      <formula>0</formula>
    </cfRule>
  </conditionalFormatting>
  <conditionalFormatting sqref="E48:G48">
    <cfRule type="cellIs" dxfId="334" priority="341" operator="equal">
      <formula>0</formula>
    </cfRule>
  </conditionalFormatting>
  <conditionalFormatting sqref="E57:G57">
    <cfRule type="cellIs" dxfId="333" priority="340" operator="equal">
      <formula>0</formula>
    </cfRule>
  </conditionalFormatting>
  <conditionalFormatting sqref="E59:G59">
    <cfRule type="cellIs" dxfId="332" priority="339" operator="equal">
      <formula>0</formula>
    </cfRule>
  </conditionalFormatting>
  <conditionalFormatting sqref="E59:G59">
    <cfRule type="cellIs" dxfId="331" priority="338" operator="equal">
      <formula>0</formula>
    </cfRule>
  </conditionalFormatting>
  <conditionalFormatting sqref="E61:G61">
    <cfRule type="cellIs" dxfId="330" priority="337" operator="equal">
      <formula>0</formula>
    </cfRule>
  </conditionalFormatting>
  <conditionalFormatting sqref="E61:G61">
    <cfRule type="cellIs" dxfId="329" priority="336" operator="equal">
      <formula>0</formula>
    </cfRule>
  </conditionalFormatting>
  <conditionalFormatting sqref="E43:G43">
    <cfRule type="cellIs" dxfId="328" priority="335" operator="equal">
      <formula>0</formula>
    </cfRule>
  </conditionalFormatting>
  <conditionalFormatting sqref="E39:G41">
    <cfRule type="cellIs" dxfId="327" priority="333" operator="equal">
      <formula>0</formula>
    </cfRule>
  </conditionalFormatting>
  <conditionalFormatting sqref="E60:G60">
    <cfRule type="cellIs" dxfId="326" priority="261" operator="equal">
      <formula>0</formula>
    </cfRule>
  </conditionalFormatting>
  <conditionalFormatting sqref="E43:G43">
    <cfRule type="cellIs" dxfId="325" priority="332" operator="equal">
      <formula>0</formula>
    </cfRule>
  </conditionalFormatting>
  <conditionalFormatting sqref="E61:G61">
    <cfRule type="cellIs" dxfId="324" priority="331" operator="equal">
      <formula>0</formula>
    </cfRule>
  </conditionalFormatting>
  <conditionalFormatting sqref="E62:G62">
    <cfRule type="cellIs" dxfId="323" priority="330" operator="equal">
      <formula>0</formula>
    </cfRule>
  </conditionalFormatting>
  <conditionalFormatting sqref="E62:G62">
    <cfRule type="cellIs" dxfId="322" priority="329" operator="equal">
      <formula>0</formula>
    </cfRule>
  </conditionalFormatting>
  <conditionalFormatting sqref="E63:G63">
    <cfRule type="cellIs" dxfId="321" priority="328" operator="equal">
      <formula>0</formula>
    </cfRule>
  </conditionalFormatting>
  <conditionalFormatting sqref="E63:G63">
    <cfRule type="cellIs" dxfId="320" priority="327" operator="equal">
      <formula>0</formula>
    </cfRule>
  </conditionalFormatting>
  <conditionalFormatting sqref="E51:G51">
    <cfRule type="cellIs" dxfId="319" priority="326" operator="equal">
      <formula>0</formula>
    </cfRule>
  </conditionalFormatting>
  <conditionalFormatting sqref="E54:G54">
    <cfRule type="cellIs" dxfId="318" priority="325" operator="equal">
      <formula>0</formula>
    </cfRule>
  </conditionalFormatting>
  <conditionalFormatting sqref="E51:G51">
    <cfRule type="cellIs" dxfId="317" priority="324" operator="equal">
      <formula>0</formula>
    </cfRule>
  </conditionalFormatting>
  <conditionalFormatting sqref="E45:G45">
    <cfRule type="cellIs" dxfId="316" priority="323" operator="equal">
      <formula>0</formula>
    </cfRule>
  </conditionalFormatting>
  <conditionalFormatting sqref="E45:G45">
    <cfRule type="cellIs" dxfId="315" priority="322" operator="equal">
      <formula>0</formula>
    </cfRule>
  </conditionalFormatting>
  <conditionalFormatting sqref="E45:G45">
    <cfRule type="cellIs" dxfId="314" priority="321" operator="equal">
      <formula>0</formula>
    </cfRule>
  </conditionalFormatting>
  <conditionalFormatting sqref="E45:G45">
    <cfRule type="cellIs" dxfId="313" priority="320" operator="equal">
      <formula>0</formula>
    </cfRule>
  </conditionalFormatting>
  <conditionalFormatting sqref="E60:G60">
    <cfRule type="cellIs" dxfId="312" priority="319" operator="equal">
      <formula>0</formula>
    </cfRule>
  </conditionalFormatting>
  <conditionalFormatting sqref="E53:G53">
    <cfRule type="cellIs" dxfId="311" priority="317" operator="equal">
      <formula>0</formula>
    </cfRule>
  </conditionalFormatting>
  <conditionalFormatting sqref="E53:G53">
    <cfRule type="cellIs" dxfId="310" priority="316" operator="equal">
      <formula>0</formula>
    </cfRule>
  </conditionalFormatting>
  <conditionalFormatting sqref="E53:G53">
    <cfRule type="cellIs" dxfId="309" priority="318" operator="equal">
      <formula>0</formula>
    </cfRule>
  </conditionalFormatting>
  <conditionalFormatting sqref="E53:G53">
    <cfRule type="cellIs" dxfId="308" priority="315" operator="equal">
      <formula>0</formula>
    </cfRule>
  </conditionalFormatting>
  <conditionalFormatting sqref="E53:G53">
    <cfRule type="cellIs" dxfId="307" priority="314" operator="equal">
      <formula>0</formula>
    </cfRule>
  </conditionalFormatting>
  <conditionalFormatting sqref="E53:G53">
    <cfRule type="cellIs" dxfId="306" priority="313" operator="equal">
      <formula>0</formula>
    </cfRule>
  </conditionalFormatting>
  <conditionalFormatting sqref="E53:G53">
    <cfRule type="cellIs" dxfId="305" priority="312" operator="equal">
      <formula>0</formula>
    </cfRule>
  </conditionalFormatting>
  <conditionalFormatting sqref="E53:G53">
    <cfRule type="cellIs" dxfId="304" priority="311" operator="equal">
      <formula>0</formula>
    </cfRule>
  </conditionalFormatting>
  <conditionalFormatting sqref="E53:G53">
    <cfRule type="cellIs" dxfId="303" priority="310" operator="equal">
      <formula>0</formula>
    </cfRule>
  </conditionalFormatting>
  <conditionalFormatting sqref="E53:G53">
    <cfRule type="cellIs" dxfId="302" priority="309" operator="equal">
      <formula>0</formula>
    </cfRule>
  </conditionalFormatting>
  <conditionalFormatting sqref="E53:G53">
    <cfRule type="cellIs" dxfId="301" priority="308" operator="equal">
      <formula>0</formula>
    </cfRule>
  </conditionalFormatting>
  <conditionalFormatting sqref="E53:G53">
    <cfRule type="cellIs" dxfId="300" priority="307" operator="equal">
      <formula>0</formula>
    </cfRule>
  </conditionalFormatting>
  <conditionalFormatting sqref="E53:G53">
    <cfRule type="cellIs" dxfId="299" priority="306" operator="equal">
      <formula>0</formula>
    </cfRule>
  </conditionalFormatting>
  <conditionalFormatting sqref="E68:G68">
    <cfRule type="cellIs" dxfId="298" priority="305" operator="equal">
      <formula>0</formula>
    </cfRule>
  </conditionalFormatting>
  <conditionalFormatting sqref="E68:G68">
    <cfRule type="cellIs" dxfId="297" priority="304" operator="equal">
      <formula>0</formula>
    </cfRule>
  </conditionalFormatting>
  <conditionalFormatting sqref="E50:G50">
    <cfRule type="cellIs" dxfId="296" priority="303" operator="equal">
      <formula>0</formula>
    </cfRule>
  </conditionalFormatting>
  <conditionalFormatting sqref="E59:G59">
    <cfRule type="cellIs" dxfId="295" priority="302" operator="equal">
      <formula>0</formula>
    </cfRule>
  </conditionalFormatting>
  <conditionalFormatting sqref="E61:G61">
    <cfRule type="cellIs" dxfId="294" priority="301" operator="equal">
      <formula>0</formula>
    </cfRule>
  </conditionalFormatting>
  <conditionalFormatting sqref="E61:G61">
    <cfRule type="cellIs" dxfId="293" priority="300" operator="equal">
      <formula>0</formula>
    </cfRule>
  </conditionalFormatting>
  <conditionalFormatting sqref="E62:G62">
    <cfRule type="cellIs" dxfId="292" priority="299" operator="equal">
      <formula>0</formula>
    </cfRule>
  </conditionalFormatting>
  <conditionalFormatting sqref="E62:G62">
    <cfRule type="cellIs" dxfId="291" priority="298" operator="equal">
      <formula>0</formula>
    </cfRule>
  </conditionalFormatting>
  <conditionalFormatting sqref="E30:G30">
    <cfRule type="cellIs" dxfId="290" priority="297" operator="equal">
      <formula>0</formula>
    </cfRule>
  </conditionalFormatting>
  <conditionalFormatting sqref="E43:G43">
    <cfRule type="cellIs" dxfId="289" priority="296" operator="equal">
      <formula>0</formula>
    </cfRule>
  </conditionalFormatting>
  <conditionalFormatting sqref="E53:G53">
    <cfRule type="cellIs" dxfId="288" priority="295" operator="equal">
      <formula>0</formula>
    </cfRule>
  </conditionalFormatting>
  <conditionalFormatting sqref="E62:G62">
    <cfRule type="cellIs" dxfId="287" priority="294" operator="equal">
      <formula>0</formula>
    </cfRule>
  </conditionalFormatting>
  <conditionalFormatting sqref="E63:G63">
    <cfRule type="cellIs" dxfId="286" priority="293" operator="equal">
      <formula>0</formula>
    </cfRule>
  </conditionalFormatting>
  <conditionalFormatting sqref="E63:G63">
    <cfRule type="cellIs" dxfId="285" priority="292" operator="equal">
      <formula>0</formula>
    </cfRule>
  </conditionalFormatting>
  <conditionalFormatting sqref="E54:G54">
    <cfRule type="cellIs" dxfId="284" priority="291" operator="equal">
      <formula>0</formula>
    </cfRule>
  </conditionalFormatting>
  <conditionalFormatting sqref="E53:G53">
    <cfRule type="cellIs" dxfId="283" priority="290" operator="equal">
      <formula>0</formula>
    </cfRule>
  </conditionalFormatting>
  <conditionalFormatting sqref="E55:G55">
    <cfRule type="cellIs" dxfId="282" priority="289" operator="equal">
      <formula>0</formula>
    </cfRule>
  </conditionalFormatting>
  <conditionalFormatting sqref="E54:G54">
    <cfRule type="cellIs" dxfId="281" priority="288" operator="equal">
      <formula>0</formula>
    </cfRule>
  </conditionalFormatting>
  <conditionalFormatting sqref="E50:G50">
    <cfRule type="cellIs" dxfId="280" priority="287" operator="equal">
      <formula>0</formula>
    </cfRule>
  </conditionalFormatting>
  <conditionalFormatting sqref="E50:G50">
    <cfRule type="cellIs" dxfId="279" priority="286" operator="equal">
      <formula>0</formula>
    </cfRule>
  </conditionalFormatting>
  <conditionalFormatting sqref="E50:G50">
    <cfRule type="cellIs" dxfId="278" priority="285" operator="equal">
      <formula>0</formula>
    </cfRule>
  </conditionalFormatting>
  <conditionalFormatting sqref="E50:G50">
    <cfRule type="cellIs" dxfId="277" priority="284" operator="equal">
      <formula>0</formula>
    </cfRule>
  </conditionalFormatting>
  <conditionalFormatting sqref="E57:G57">
    <cfRule type="cellIs" dxfId="276" priority="283" operator="equal">
      <formula>0</formula>
    </cfRule>
  </conditionalFormatting>
  <conditionalFormatting sqref="E59:G59">
    <cfRule type="cellIs" dxfId="275" priority="282" operator="equal">
      <formula>0</formula>
    </cfRule>
  </conditionalFormatting>
  <conditionalFormatting sqref="E59:G59">
    <cfRule type="cellIs" dxfId="274" priority="281" operator="equal">
      <formula>0</formula>
    </cfRule>
  </conditionalFormatting>
  <conditionalFormatting sqref="E61:G61">
    <cfRule type="cellIs" dxfId="273" priority="280" operator="equal">
      <formula>0</formula>
    </cfRule>
  </conditionalFormatting>
  <conditionalFormatting sqref="E61:G61">
    <cfRule type="cellIs" dxfId="272" priority="279" operator="equal">
      <formula>0</formula>
    </cfRule>
  </conditionalFormatting>
  <conditionalFormatting sqref="E43:G43">
    <cfRule type="cellIs" dxfId="271" priority="278" operator="equal">
      <formula>0</formula>
    </cfRule>
  </conditionalFormatting>
  <conditionalFormatting sqref="E39:G41">
    <cfRule type="cellIs" dxfId="270" priority="276" operator="equal">
      <formula>0</formula>
    </cfRule>
  </conditionalFormatting>
  <conditionalFormatting sqref="E32:G32">
    <cfRule type="cellIs" dxfId="269" priority="204" operator="equal">
      <formula>0</formula>
    </cfRule>
  </conditionalFormatting>
  <conditionalFormatting sqref="E50:G50">
    <cfRule type="cellIs" dxfId="268" priority="275" operator="equal">
      <formula>0</formula>
    </cfRule>
  </conditionalFormatting>
  <conditionalFormatting sqref="E43:G43">
    <cfRule type="cellIs" dxfId="267" priority="274" operator="equal">
      <formula>0</formula>
    </cfRule>
  </conditionalFormatting>
  <conditionalFormatting sqref="E61:G61">
    <cfRule type="cellIs" dxfId="266" priority="273" operator="equal">
      <formula>0</formula>
    </cfRule>
  </conditionalFormatting>
  <conditionalFormatting sqref="E62:G62">
    <cfRule type="cellIs" dxfId="265" priority="272" operator="equal">
      <formula>0</formula>
    </cfRule>
  </conditionalFormatting>
  <conditionalFormatting sqref="E62:G62">
    <cfRule type="cellIs" dxfId="264" priority="271" operator="equal">
      <formula>0</formula>
    </cfRule>
  </conditionalFormatting>
  <conditionalFormatting sqref="E63:G63">
    <cfRule type="cellIs" dxfId="263" priority="270" operator="equal">
      <formula>0</formula>
    </cfRule>
  </conditionalFormatting>
  <conditionalFormatting sqref="E63:G63">
    <cfRule type="cellIs" dxfId="262" priority="269" operator="equal">
      <formula>0</formula>
    </cfRule>
  </conditionalFormatting>
  <conditionalFormatting sqref="E53:G53">
    <cfRule type="cellIs" dxfId="261" priority="268" operator="equal">
      <formula>0</formula>
    </cfRule>
  </conditionalFormatting>
  <conditionalFormatting sqref="E50:G50">
    <cfRule type="cellIs" dxfId="260" priority="267" operator="equal">
      <formula>0</formula>
    </cfRule>
  </conditionalFormatting>
  <conditionalFormatting sqref="E54:G54">
    <cfRule type="cellIs" dxfId="259" priority="266" operator="equal">
      <formula>0</formula>
    </cfRule>
  </conditionalFormatting>
  <conditionalFormatting sqref="E53:G53">
    <cfRule type="cellIs" dxfId="258" priority="265" operator="equal">
      <formula>0</formula>
    </cfRule>
  </conditionalFormatting>
  <conditionalFormatting sqref="E45:G45">
    <cfRule type="cellIs" dxfId="257" priority="264" operator="equal">
      <formula>0</formula>
    </cfRule>
  </conditionalFormatting>
  <conditionalFormatting sqref="E60:G60">
    <cfRule type="cellIs" dxfId="256" priority="263" operator="equal">
      <formula>0</formula>
    </cfRule>
  </conditionalFormatting>
  <conditionalFormatting sqref="E57:G57">
    <cfRule type="cellIs" dxfId="255" priority="262" operator="equal">
      <formula>0</formula>
    </cfRule>
  </conditionalFormatting>
  <conditionalFormatting sqref="E60:G60">
    <cfRule type="cellIs" dxfId="254" priority="260" operator="equal">
      <formula>0</formula>
    </cfRule>
  </conditionalFormatting>
  <conditionalFormatting sqref="E54:G54">
    <cfRule type="cellIs" dxfId="253" priority="245" operator="equal">
      <formula>0</formula>
    </cfRule>
  </conditionalFormatting>
  <conditionalFormatting sqref="E61:G61">
    <cfRule type="cellIs" dxfId="252" priority="259" operator="equal">
      <formula>0</formula>
    </cfRule>
  </conditionalFormatting>
  <conditionalFormatting sqref="E61:G61">
    <cfRule type="cellIs" dxfId="251" priority="258" operator="equal">
      <formula>0</formula>
    </cfRule>
  </conditionalFormatting>
  <conditionalFormatting sqref="E43:G43">
    <cfRule type="cellIs" dxfId="250" priority="257" operator="equal">
      <formula>0</formula>
    </cfRule>
  </conditionalFormatting>
  <conditionalFormatting sqref="E39:G41">
    <cfRule type="cellIs" dxfId="249" priority="255" operator="equal">
      <formula>0</formula>
    </cfRule>
  </conditionalFormatting>
  <conditionalFormatting sqref="E49:G49">
    <cfRule type="cellIs" dxfId="248" priority="183" operator="equal">
      <formula>0</formula>
    </cfRule>
  </conditionalFormatting>
  <conditionalFormatting sqref="E50:G50">
    <cfRule type="cellIs" dxfId="247" priority="254" operator="equal">
      <formula>0</formula>
    </cfRule>
  </conditionalFormatting>
  <conditionalFormatting sqref="E43:G43">
    <cfRule type="cellIs" dxfId="246" priority="253" operator="equal">
      <formula>0</formula>
    </cfRule>
  </conditionalFormatting>
  <conditionalFormatting sqref="E61:G61">
    <cfRule type="cellIs" dxfId="245" priority="252" operator="equal">
      <formula>0</formula>
    </cfRule>
  </conditionalFormatting>
  <conditionalFormatting sqref="E62:G62">
    <cfRule type="cellIs" dxfId="244" priority="251" operator="equal">
      <formula>0</formula>
    </cfRule>
  </conditionalFormatting>
  <conditionalFormatting sqref="E62:G62">
    <cfRule type="cellIs" dxfId="243" priority="250" operator="equal">
      <formula>0</formula>
    </cfRule>
  </conditionalFormatting>
  <conditionalFormatting sqref="E63:G63">
    <cfRule type="cellIs" dxfId="242" priority="249" operator="equal">
      <formula>0</formula>
    </cfRule>
  </conditionalFormatting>
  <conditionalFormatting sqref="E63:G63">
    <cfRule type="cellIs" dxfId="241" priority="248" operator="equal">
      <formula>0</formula>
    </cfRule>
  </conditionalFormatting>
  <conditionalFormatting sqref="E53:G53">
    <cfRule type="cellIs" dxfId="240" priority="247" operator="equal">
      <formula>0</formula>
    </cfRule>
  </conditionalFormatting>
  <conditionalFormatting sqref="E50:G50">
    <cfRule type="cellIs" dxfId="239" priority="246" operator="equal">
      <formula>0</formula>
    </cfRule>
  </conditionalFormatting>
  <conditionalFormatting sqref="E53:G53">
    <cfRule type="cellIs" dxfId="238" priority="244" operator="equal">
      <formula>0</formula>
    </cfRule>
  </conditionalFormatting>
  <conditionalFormatting sqref="E45:G45">
    <cfRule type="cellIs" dxfId="237" priority="243" operator="equal">
      <formula>0</formula>
    </cfRule>
  </conditionalFormatting>
  <conditionalFormatting sqref="E56:G56">
    <cfRule type="cellIs" dxfId="236" priority="242" operator="equal">
      <formula>0</formula>
    </cfRule>
  </conditionalFormatting>
  <conditionalFormatting sqref="E57:G57">
    <cfRule type="cellIs" dxfId="235" priority="241" operator="equal">
      <formula>0</formula>
    </cfRule>
  </conditionalFormatting>
  <conditionalFormatting sqref="E57:G57">
    <cfRule type="cellIs" dxfId="234" priority="240" operator="equal">
      <formula>0</formula>
    </cfRule>
  </conditionalFormatting>
  <conditionalFormatting sqref="E60:G60">
    <cfRule type="cellIs" dxfId="233" priority="239" operator="equal">
      <formula>0</formula>
    </cfRule>
  </conditionalFormatting>
  <conditionalFormatting sqref="E60:G60">
    <cfRule type="cellIs" dxfId="232" priority="238" operator="equal">
      <formula>0</formula>
    </cfRule>
  </conditionalFormatting>
  <conditionalFormatting sqref="E39:G41">
    <cfRule type="cellIs" dxfId="231" priority="237" operator="equal">
      <formula>0</formula>
    </cfRule>
  </conditionalFormatting>
  <conditionalFormatting sqref="E27:G27">
    <cfRule type="cellIs" dxfId="230" priority="236" operator="equal">
      <formula>0</formula>
    </cfRule>
  </conditionalFormatting>
  <conditionalFormatting sqref="E38:G38">
    <cfRule type="cellIs" dxfId="229" priority="235" operator="equal">
      <formula>0</formula>
    </cfRule>
  </conditionalFormatting>
  <conditionalFormatting sqref="E39:G41">
    <cfRule type="cellIs" dxfId="228" priority="234" operator="equal">
      <formula>0</formula>
    </cfRule>
  </conditionalFormatting>
  <conditionalFormatting sqref="E60:G60">
    <cfRule type="cellIs" dxfId="227" priority="233" operator="equal">
      <formula>0</formula>
    </cfRule>
  </conditionalFormatting>
  <conditionalFormatting sqref="E61:G61">
    <cfRule type="cellIs" dxfId="226" priority="232" operator="equal">
      <formula>0</formula>
    </cfRule>
  </conditionalFormatting>
  <conditionalFormatting sqref="E61:G61">
    <cfRule type="cellIs" dxfId="225" priority="231" operator="equal">
      <formula>0</formula>
    </cfRule>
  </conditionalFormatting>
  <conditionalFormatting sqref="E62:G62">
    <cfRule type="cellIs" dxfId="224" priority="230" operator="equal">
      <formula>0</formula>
    </cfRule>
  </conditionalFormatting>
  <conditionalFormatting sqref="E62:G62">
    <cfRule type="cellIs" dxfId="223" priority="229" operator="equal">
      <formula>0</formula>
    </cfRule>
  </conditionalFormatting>
  <conditionalFormatting sqref="E50:G50">
    <cfRule type="cellIs" dxfId="222" priority="228" operator="equal">
      <formula>0</formula>
    </cfRule>
  </conditionalFormatting>
  <conditionalFormatting sqref="E53:G53">
    <cfRule type="cellIs" dxfId="221" priority="227" operator="equal">
      <formula>0</formula>
    </cfRule>
  </conditionalFormatting>
  <conditionalFormatting sqref="E50:G50">
    <cfRule type="cellIs" dxfId="220" priority="226" operator="equal">
      <formula>0</formula>
    </cfRule>
  </conditionalFormatting>
  <conditionalFormatting sqref="E43:G43">
    <cfRule type="cellIs" dxfId="219" priority="225" operator="equal">
      <formula>0</formula>
    </cfRule>
  </conditionalFormatting>
  <conditionalFormatting sqref="E43:G43">
    <cfRule type="cellIs" dxfId="218" priority="224" operator="equal">
      <formula>0</formula>
    </cfRule>
  </conditionalFormatting>
  <conditionalFormatting sqref="E43:G43">
    <cfRule type="cellIs" dxfId="217" priority="223" operator="equal">
      <formula>0</formula>
    </cfRule>
  </conditionalFormatting>
  <conditionalFormatting sqref="E43:G43">
    <cfRule type="cellIs" dxfId="216" priority="222" operator="equal">
      <formula>0</formula>
    </cfRule>
  </conditionalFormatting>
  <conditionalFormatting sqref="E59:G59">
    <cfRule type="cellIs" dxfId="215" priority="221" operator="equal">
      <formula>0</formula>
    </cfRule>
  </conditionalFormatting>
  <conditionalFormatting sqref="E51:G51">
    <cfRule type="cellIs" dxfId="214" priority="219" operator="equal">
      <formula>0</formula>
    </cfRule>
  </conditionalFormatting>
  <conditionalFormatting sqref="E51:G51">
    <cfRule type="cellIs" dxfId="213" priority="218" operator="equal">
      <formula>0</formula>
    </cfRule>
  </conditionalFormatting>
  <conditionalFormatting sqref="E51:G51">
    <cfRule type="cellIs" dxfId="212" priority="220" operator="equal">
      <formula>0</formula>
    </cfRule>
  </conditionalFormatting>
  <conditionalFormatting sqref="E51:G51">
    <cfRule type="cellIs" dxfId="211" priority="217" operator="equal">
      <formula>0</formula>
    </cfRule>
  </conditionalFormatting>
  <conditionalFormatting sqref="E51:G51">
    <cfRule type="cellIs" dxfId="210" priority="216" operator="equal">
      <formula>0</formula>
    </cfRule>
  </conditionalFormatting>
  <conditionalFormatting sqref="E51:G51">
    <cfRule type="cellIs" dxfId="209" priority="215" operator="equal">
      <formula>0</formula>
    </cfRule>
  </conditionalFormatting>
  <conditionalFormatting sqref="E51:G51">
    <cfRule type="cellIs" dxfId="208" priority="214" operator="equal">
      <formula>0</formula>
    </cfRule>
  </conditionalFormatting>
  <conditionalFormatting sqref="E51:G51">
    <cfRule type="cellIs" dxfId="207" priority="213" operator="equal">
      <formula>0</formula>
    </cfRule>
  </conditionalFormatting>
  <conditionalFormatting sqref="E51:G51">
    <cfRule type="cellIs" dxfId="206" priority="212" operator="equal">
      <formula>0</formula>
    </cfRule>
  </conditionalFormatting>
  <conditionalFormatting sqref="E51:G51">
    <cfRule type="cellIs" dxfId="205" priority="211" operator="equal">
      <formula>0</formula>
    </cfRule>
  </conditionalFormatting>
  <conditionalFormatting sqref="E51:G51">
    <cfRule type="cellIs" dxfId="204" priority="210" operator="equal">
      <formula>0</formula>
    </cfRule>
  </conditionalFormatting>
  <conditionalFormatting sqref="E51:G51">
    <cfRule type="cellIs" dxfId="203" priority="209" operator="equal">
      <formula>0</formula>
    </cfRule>
  </conditionalFormatting>
  <conditionalFormatting sqref="E51:G51">
    <cfRule type="cellIs" dxfId="202" priority="208" operator="equal">
      <formula>0</formula>
    </cfRule>
  </conditionalFormatting>
  <conditionalFormatting sqref="E67:G67">
    <cfRule type="cellIs" dxfId="201" priority="207" operator="equal">
      <formula>0</formula>
    </cfRule>
  </conditionalFormatting>
  <conditionalFormatting sqref="E67:G67">
    <cfRule type="cellIs" dxfId="200" priority="206" operator="equal">
      <formula>0</formula>
    </cfRule>
  </conditionalFormatting>
  <conditionalFormatting sqref="E48:G48">
    <cfRule type="cellIs" dxfId="199" priority="205" operator="equal">
      <formula>0</formula>
    </cfRule>
  </conditionalFormatting>
  <conditionalFormatting sqref="E32:G32">
    <cfRule type="cellIs" dxfId="198" priority="202" operator="equal">
      <formula>0</formula>
    </cfRule>
  </conditionalFormatting>
  <conditionalFormatting sqref="E32:G32">
    <cfRule type="cellIs" dxfId="197" priority="203" operator="equal">
      <formula>0</formula>
    </cfRule>
  </conditionalFormatting>
  <conditionalFormatting sqref="E34:G34">
    <cfRule type="cellIs" dxfId="196" priority="199" operator="equal">
      <formula>0</formula>
    </cfRule>
  </conditionalFormatting>
  <conditionalFormatting sqref="E34:G34">
    <cfRule type="cellIs" dxfId="195" priority="201" operator="equal">
      <formula>0</formula>
    </cfRule>
  </conditionalFormatting>
  <conditionalFormatting sqref="E34:G34">
    <cfRule type="cellIs" dxfId="194" priority="200" operator="equal">
      <formula>0</formula>
    </cfRule>
  </conditionalFormatting>
  <conditionalFormatting sqref="E33:G33">
    <cfRule type="cellIs" dxfId="193" priority="196" operator="equal">
      <formula>0</formula>
    </cfRule>
  </conditionalFormatting>
  <conditionalFormatting sqref="E33:G33">
    <cfRule type="cellIs" dxfId="192" priority="198" operator="equal">
      <formula>0</formula>
    </cfRule>
  </conditionalFormatting>
  <conditionalFormatting sqref="E33:G33">
    <cfRule type="cellIs" dxfId="191" priority="197" operator="equal">
      <formula>0</formula>
    </cfRule>
  </conditionalFormatting>
  <conditionalFormatting sqref="E49:G49">
    <cfRule type="cellIs" dxfId="190" priority="195" operator="equal">
      <formula>0</formula>
    </cfRule>
  </conditionalFormatting>
  <conditionalFormatting sqref="E49:G49">
    <cfRule type="cellIs" dxfId="189" priority="193" operator="equal">
      <formula>0</formula>
    </cfRule>
  </conditionalFormatting>
  <conditionalFormatting sqref="E49:G49">
    <cfRule type="cellIs" dxfId="188" priority="194" operator="equal">
      <formula>0</formula>
    </cfRule>
  </conditionalFormatting>
  <conditionalFormatting sqref="E49:G49">
    <cfRule type="cellIs" dxfId="187" priority="192" operator="equal">
      <formula>0</formula>
    </cfRule>
  </conditionalFormatting>
  <conditionalFormatting sqref="E49:G49">
    <cfRule type="cellIs" dxfId="186" priority="191" operator="equal">
      <formula>0</formula>
    </cfRule>
  </conditionalFormatting>
  <conditionalFormatting sqref="E49:G49">
    <cfRule type="cellIs" dxfId="185" priority="190" operator="equal">
      <formula>0</formula>
    </cfRule>
  </conditionalFormatting>
  <conditionalFormatting sqref="E49:G49">
    <cfRule type="cellIs" dxfId="184" priority="189" operator="equal">
      <formula>0</formula>
    </cfRule>
  </conditionalFormatting>
  <conditionalFormatting sqref="E49:G49">
    <cfRule type="cellIs" dxfId="183" priority="188" operator="equal">
      <formula>0</formula>
    </cfRule>
  </conditionalFormatting>
  <conditionalFormatting sqref="E49:G49">
    <cfRule type="cellIs" dxfId="182" priority="187" operator="equal">
      <formula>0</formula>
    </cfRule>
  </conditionalFormatting>
  <conditionalFormatting sqref="E49:G49">
    <cfRule type="cellIs" dxfId="181" priority="186" operator="equal">
      <formula>0</formula>
    </cfRule>
  </conditionalFormatting>
  <conditionalFormatting sqref="E49:G49">
    <cfRule type="cellIs" dxfId="180" priority="185" operator="equal">
      <formula>0</formula>
    </cfRule>
  </conditionalFormatting>
  <conditionalFormatting sqref="E49:G49">
    <cfRule type="cellIs" dxfId="179" priority="184" operator="equal">
      <formula>0</formula>
    </cfRule>
  </conditionalFormatting>
  <conditionalFormatting sqref="E49:G49">
    <cfRule type="cellIs" dxfId="178" priority="182" operator="equal">
      <formula>0</formula>
    </cfRule>
  </conditionalFormatting>
  <conditionalFormatting sqref="E66:G66">
    <cfRule type="cellIs" dxfId="177" priority="181" operator="equal">
      <formula>0</formula>
    </cfRule>
  </conditionalFormatting>
  <conditionalFormatting sqref="E52:G52">
    <cfRule type="cellIs" dxfId="176" priority="180" operator="equal">
      <formula>0</formula>
    </cfRule>
  </conditionalFormatting>
  <conditionalFormatting sqref="E44:G44">
    <cfRule type="cellIs" dxfId="175" priority="179" operator="equal">
      <formula>0</formula>
    </cfRule>
  </conditionalFormatting>
  <conditionalFormatting sqref="E28:G28">
    <cfRule type="cellIs" dxfId="174" priority="175" operator="equal">
      <formula>0</formula>
    </cfRule>
  </conditionalFormatting>
  <conditionalFormatting sqref="D42">
    <cfRule type="cellIs" dxfId="173" priority="178" operator="equal">
      <formula>0</formula>
    </cfRule>
  </conditionalFormatting>
  <conditionalFormatting sqref="E42:G42">
    <cfRule type="cellIs" dxfId="172" priority="177" operator="equal">
      <formula>0</formula>
    </cfRule>
  </conditionalFormatting>
  <conditionalFormatting sqref="D28">
    <cfRule type="cellIs" dxfId="171" priority="176" operator="equal">
      <formula>0</formula>
    </cfRule>
  </conditionalFormatting>
  <conditionalFormatting sqref="D58:G58">
    <cfRule type="cellIs" dxfId="170" priority="174" operator="equal">
      <formula>0</formula>
    </cfRule>
  </conditionalFormatting>
  <conditionalFormatting sqref="D19:G19">
    <cfRule type="cellIs" dxfId="169" priority="173" operator="equal">
      <formula>0</formula>
    </cfRule>
  </conditionalFormatting>
  <conditionalFormatting sqref="D77:G77">
    <cfRule type="cellIs" dxfId="168" priority="172" operator="equal">
      <formula>0</formula>
    </cfRule>
  </conditionalFormatting>
  <conditionalFormatting sqref="D78:G78">
    <cfRule type="cellIs" dxfId="167" priority="171" operator="equal">
      <formula>0</formula>
    </cfRule>
  </conditionalFormatting>
  <conditionalFormatting sqref="D79:G79">
    <cfRule type="cellIs" dxfId="166" priority="170" operator="equal">
      <formula>0</formula>
    </cfRule>
  </conditionalFormatting>
  <conditionalFormatting sqref="D80:G80">
    <cfRule type="cellIs" dxfId="165" priority="169" operator="equal">
      <formula>0</formula>
    </cfRule>
  </conditionalFormatting>
  <conditionalFormatting sqref="D81:G81">
    <cfRule type="cellIs" dxfId="164" priority="168" operator="equal">
      <formula>0</formula>
    </cfRule>
  </conditionalFormatting>
  <conditionalFormatting sqref="D82:G82">
    <cfRule type="cellIs" dxfId="163" priority="167" operator="equal">
      <formula>0</formula>
    </cfRule>
  </conditionalFormatting>
  <conditionalFormatting sqref="D26:G26">
    <cfRule type="cellIs" dxfId="162" priority="166" operator="equal">
      <formula>0</formula>
    </cfRule>
  </conditionalFormatting>
  <conditionalFormatting sqref="D36:G36">
    <cfRule type="cellIs" dxfId="161" priority="165" operator="equal">
      <formula>0</formula>
    </cfRule>
  </conditionalFormatting>
  <conditionalFormatting sqref="I28:J28">
    <cfRule type="cellIs" dxfId="160" priority="164" operator="equal">
      <formula>0</formula>
    </cfRule>
  </conditionalFormatting>
  <conditionalFormatting sqref="D47:G47">
    <cfRule type="cellIs" dxfId="159" priority="159" operator="equal">
      <formula>0</formula>
    </cfRule>
  </conditionalFormatting>
  <conditionalFormatting sqref="D46:G46">
    <cfRule type="cellIs" dxfId="158" priority="160" operator="equal">
      <formula>0</formula>
    </cfRule>
  </conditionalFormatting>
  <conditionalFormatting sqref="D29:G29">
    <cfRule type="cellIs" dxfId="157" priority="122" operator="equal">
      <formula>0</formula>
    </cfRule>
  </conditionalFormatting>
  <conditionalFormatting sqref="E33:G33">
    <cfRule type="cellIs" dxfId="156" priority="158" operator="equal">
      <formula>0</formula>
    </cfRule>
  </conditionalFormatting>
  <conditionalFormatting sqref="E32:G32">
    <cfRule type="cellIs" dxfId="155" priority="157" operator="equal">
      <formula>0</formula>
    </cfRule>
  </conditionalFormatting>
  <conditionalFormatting sqref="E32:G32">
    <cfRule type="cellIs" dxfId="154" priority="156" operator="equal">
      <formula>0</formula>
    </cfRule>
  </conditionalFormatting>
  <conditionalFormatting sqref="E31:G31">
    <cfRule type="cellIs" dxfId="153" priority="155" operator="equal">
      <formula>0</formula>
    </cfRule>
  </conditionalFormatting>
  <conditionalFormatting sqref="E32:G32">
    <cfRule type="cellIs" dxfId="152" priority="154" operator="equal">
      <formula>0</formula>
    </cfRule>
  </conditionalFormatting>
  <conditionalFormatting sqref="E31:G31">
    <cfRule type="cellIs" dxfId="151" priority="153" operator="equal">
      <formula>0</formula>
    </cfRule>
  </conditionalFormatting>
  <conditionalFormatting sqref="E31:G31">
    <cfRule type="cellIs" dxfId="150" priority="152" operator="equal">
      <formula>0</formula>
    </cfRule>
  </conditionalFormatting>
  <conditionalFormatting sqref="E34:G34">
    <cfRule type="cellIs" dxfId="149" priority="149" operator="equal">
      <formula>0</formula>
    </cfRule>
  </conditionalFormatting>
  <conditionalFormatting sqref="E34:G34">
    <cfRule type="cellIs" dxfId="148" priority="151" operator="equal">
      <formula>0</formula>
    </cfRule>
  </conditionalFormatting>
  <conditionalFormatting sqref="E34:G34">
    <cfRule type="cellIs" dxfId="147" priority="150" operator="equal">
      <formula>0</formula>
    </cfRule>
  </conditionalFormatting>
  <conditionalFormatting sqref="E36:G36">
    <cfRule type="cellIs" dxfId="146" priority="146" operator="equal">
      <formula>0</formula>
    </cfRule>
  </conditionalFormatting>
  <conditionalFormatting sqref="E36:G36">
    <cfRule type="cellIs" dxfId="145" priority="148" operator="equal">
      <formula>0</formula>
    </cfRule>
  </conditionalFormatting>
  <conditionalFormatting sqref="E36:G36">
    <cfRule type="cellIs" dxfId="144" priority="147" operator="equal">
      <formula>0</formula>
    </cfRule>
  </conditionalFormatting>
  <conditionalFormatting sqref="E35:G35">
    <cfRule type="cellIs" dxfId="143" priority="143" operator="equal">
      <formula>0</formula>
    </cfRule>
  </conditionalFormatting>
  <conditionalFormatting sqref="E35:G35">
    <cfRule type="cellIs" dxfId="142" priority="145" operator="equal">
      <formula>0</formula>
    </cfRule>
  </conditionalFormatting>
  <conditionalFormatting sqref="E35:G35">
    <cfRule type="cellIs" dxfId="141" priority="144" operator="equal">
      <formula>0</formula>
    </cfRule>
  </conditionalFormatting>
  <conditionalFormatting sqref="E30:G30">
    <cfRule type="cellIs" dxfId="140" priority="141" operator="equal">
      <formula>0</formula>
    </cfRule>
  </conditionalFormatting>
  <conditionalFormatting sqref="D30">
    <cfRule type="cellIs" dxfId="139" priority="142" operator="equal">
      <formula>0</formula>
    </cfRule>
  </conditionalFormatting>
  <conditionalFormatting sqref="E32:G32">
    <cfRule type="cellIs" dxfId="138" priority="140" operator="equal">
      <formula>0</formula>
    </cfRule>
  </conditionalFormatting>
  <conditionalFormatting sqref="E31:G31">
    <cfRule type="cellIs" dxfId="137" priority="139" operator="equal">
      <formula>0</formula>
    </cfRule>
  </conditionalFormatting>
  <conditionalFormatting sqref="E31:G31">
    <cfRule type="cellIs" dxfId="136" priority="138" operator="equal">
      <formula>0</formula>
    </cfRule>
  </conditionalFormatting>
  <conditionalFormatting sqref="E30:G30">
    <cfRule type="cellIs" dxfId="135" priority="137" operator="equal">
      <formula>0</formula>
    </cfRule>
  </conditionalFormatting>
  <conditionalFormatting sqref="E31:G31">
    <cfRule type="cellIs" dxfId="134" priority="136" operator="equal">
      <formula>0</formula>
    </cfRule>
  </conditionalFormatting>
  <conditionalFormatting sqref="E30:G30">
    <cfRule type="cellIs" dxfId="133" priority="135" operator="equal">
      <formula>0</formula>
    </cfRule>
  </conditionalFormatting>
  <conditionalFormatting sqref="E30:G30">
    <cfRule type="cellIs" dxfId="132" priority="134" operator="equal">
      <formula>0</formula>
    </cfRule>
  </conditionalFormatting>
  <conditionalFormatting sqref="E39:G40">
    <cfRule type="cellIs" dxfId="131" priority="133" operator="equal">
      <formula>0</formula>
    </cfRule>
  </conditionalFormatting>
  <conditionalFormatting sqref="E33:G33">
    <cfRule type="cellIs" dxfId="130" priority="130" operator="equal">
      <formula>0</formula>
    </cfRule>
  </conditionalFormatting>
  <conditionalFormatting sqref="E33:G33">
    <cfRule type="cellIs" dxfId="129" priority="132" operator="equal">
      <formula>0</formula>
    </cfRule>
  </conditionalFormatting>
  <conditionalFormatting sqref="E33:G33">
    <cfRule type="cellIs" dxfId="128" priority="131" operator="equal">
      <formula>0</formula>
    </cfRule>
  </conditionalFormatting>
  <conditionalFormatting sqref="E35:G35">
    <cfRule type="cellIs" dxfId="127" priority="127" operator="equal">
      <formula>0</formula>
    </cfRule>
  </conditionalFormatting>
  <conditionalFormatting sqref="E35:G35">
    <cfRule type="cellIs" dxfId="126" priority="129" operator="equal">
      <formula>0</formula>
    </cfRule>
  </conditionalFormatting>
  <conditionalFormatting sqref="E35:G35">
    <cfRule type="cellIs" dxfId="125" priority="128" operator="equal">
      <formula>0</formula>
    </cfRule>
  </conditionalFormatting>
  <conditionalFormatting sqref="E34:G34">
    <cfRule type="cellIs" dxfId="124" priority="124" operator="equal">
      <formula>0</formula>
    </cfRule>
  </conditionalFormatting>
  <conditionalFormatting sqref="E34:G34">
    <cfRule type="cellIs" dxfId="123" priority="126" operator="equal">
      <formula>0</formula>
    </cfRule>
  </conditionalFormatting>
  <conditionalFormatting sqref="E34:G34">
    <cfRule type="cellIs" dxfId="122" priority="125" operator="equal">
      <formula>0</formula>
    </cfRule>
  </conditionalFormatting>
  <conditionalFormatting sqref="D37:G37">
    <cfRule type="cellIs" dxfId="121" priority="123" operator="equal">
      <formula>0</formula>
    </cfRule>
  </conditionalFormatting>
  <conditionalFormatting sqref="D30:G30">
    <cfRule type="cellIs" dxfId="120" priority="50" operator="equal">
      <formula>0</formula>
    </cfRule>
  </conditionalFormatting>
  <conditionalFormatting sqref="E33:G33">
    <cfRule type="cellIs" dxfId="119" priority="121" operator="equal">
      <formula>0</formula>
    </cfRule>
  </conditionalFormatting>
  <conditionalFormatting sqref="E32:G32">
    <cfRule type="cellIs" dxfId="118" priority="120" operator="equal">
      <formula>0</formula>
    </cfRule>
  </conditionalFormatting>
  <conditionalFormatting sqref="E32:G32">
    <cfRule type="cellIs" dxfId="117" priority="119" operator="equal">
      <formula>0</formula>
    </cfRule>
  </conditionalFormatting>
  <conditionalFormatting sqref="E31:G31">
    <cfRule type="cellIs" dxfId="116" priority="118" operator="equal">
      <formula>0</formula>
    </cfRule>
  </conditionalFormatting>
  <conditionalFormatting sqref="E32:G32">
    <cfRule type="cellIs" dxfId="115" priority="117" operator="equal">
      <formula>0</formula>
    </cfRule>
  </conditionalFormatting>
  <conditionalFormatting sqref="E31:G31">
    <cfRule type="cellIs" dxfId="114" priority="116" operator="equal">
      <formula>0</formula>
    </cfRule>
  </conditionalFormatting>
  <conditionalFormatting sqref="E31:G31">
    <cfRule type="cellIs" dxfId="113" priority="115" operator="equal">
      <formula>0</formula>
    </cfRule>
  </conditionalFormatting>
  <conditionalFormatting sqref="E29:G29">
    <cfRule type="cellIs" dxfId="112" priority="114" operator="equal">
      <formula>0</formula>
    </cfRule>
  </conditionalFormatting>
  <conditionalFormatting sqref="E34:G34">
    <cfRule type="cellIs" dxfId="111" priority="111" operator="equal">
      <formula>0</formula>
    </cfRule>
  </conditionalFormatting>
  <conditionalFormatting sqref="E34:G34">
    <cfRule type="cellIs" dxfId="110" priority="113" operator="equal">
      <formula>0</formula>
    </cfRule>
  </conditionalFormatting>
  <conditionalFormatting sqref="E34:G34">
    <cfRule type="cellIs" dxfId="109" priority="112" operator="equal">
      <formula>0</formula>
    </cfRule>
  </conditionalFormatting>
  <conditionalFormatting sqref="E36:G36">
    <cfRule type="cellIs" dxfId="108" priority="108" operator="equal">
      <formula>0</formula>
    </cfRule>
  </conditionalFormatting>
  <conditionalFormatting sqref="E36:G36">
    <cfRule type="cellIs" dxfId="107" priority="110" operator="equal">
      <formula>0</formula>
    </cfRule>
  </conditionalFormatting>
  <conditionalFormatting sqref="E36:G36">
    <cfRule type="cellIs" dxfId="106" priority="109" operator="equal">
      <formula>0</formula>
    </cfRule>
  </conditionalFormatting>
  <conditionalFormatting sqref="E35:G35">
    <cfRule type="cellIs" dxfId="105" priority="105" operator="equal">
      <formula>0</formula>
    </cfRule>
  </conditionalFormatting>
  <conditionalFormatting sqref="E35:G35">
    <cfRule type="cellIs" dxfId="104" priority="107" operator="equal">
      <formula>0</formula>
    </cfRule>
  </conditionalFormatting>
  <conditionalFormatting sqref="E35:G35">
    <cfRule type="cellIs" dxfId="103" priority="106" operator="equal">
      <formula>0</formula>
    </cfRule>
  </conditionalFormatting>
  <conditionalFormatting sqref="E32:G32">
    <cfRule type="cellIs" dxfId="102" priority="104" operator="equal">
      <formula>0</formula>
    </cfRule>
  </conditionalFormatting>
  <conditionalFormatting sqref="E31:G31">
    <cfRule type="cellIs" dxfId="101" priority="103" operator="equal">
      <formula>0</formula>
    </cfRule>
  </conditionalFormatting>
  <conditionalFormatting sqref="E31:G31">
    <cfRule type="cellIs" dxfId="100" priority="102" operator="equal">
      <formula>0</formula>
    </cfRule>
  </conditionalFormatting>
  <conditionalFormatting sqref="E31:G31">
    <cfRule type="cellIs" dxfId="99" priority="101" operator="equal">
      <formula>0</formula>
    </cfRule>
  </conditionalFormatting>
  <conditionalFormatting sqref="E28:G28">
    <cfRule type="cellIs" dxfId="98" priority="100" operator="equal">
      <formula>0</formula>
    </cfRule>
  </conditionalFormatting>
  <conditionalFormatting sqref="E39:G39">
    <cfRule type="cellIs" dxfId="97" priority="99" operator="equal">
      <formula>0</formula>
    </cfRule>
  </conditionalFormatting>
  <conditionalFormatting sqref="E33:G33">
    <cfRule type="cellIs" dxfId="96" priority="96" operator="equal">
      <formula>0</formula>
    </cfRule>
  </conditionalFormatting>
  <conditionalFormatting sqref="E33:G33">
    <cfRule type="cellIs" dxfId="95" priority="98" operator="equal">
      <formula>0</formula>
    </cfRule>
  </conditionalFormatting>
  <conditionalFormatting sqref="E33:G33">
    <cfRule type="cellIs" dxfId="94" priority="97" operator="equal">
      <formula>0</formula>
    </cfRule>
  </conditionalFormatting>
  <conditionalFormatting sqref="E35:G35">
    <cfRule type="cellIs" dxfId="93" priority="93" operator="equal">
      <formula>0</formula>
    </cfRule>
  </conditionalFormatting>
  <conditionalFormatting sqref="E35:G35">
    <cfRule type="cellIs" dxfId="92" priority="95" operator="equal">
      <formula>0</formula>
    </cfRule>
  </conditionalFormatting>
  <conditionalFormatting sqref="E35:G35">
    <cfRule type="cellIs" dxfId="91" priority="94" operator="equal">
      <formula>0</formula>
    </cfRule>
  </conditionalFormatting>
  <conditionalFormatting sqref="E34:G34">
    <cfRule type="cellIs" dxfId="90" priority="90" operator="equal">
      <formula>0</formula>
    </cfRule>
  </conditionalFormatting>
  <conditionalFormatting sqref="E34:G34">
    <cfRule type="cellIs" dxfId="89" priority="92" operator="equal">
      <formula>0</formula>
    </cfRule>
  </conditionalFormatting>
  <conditionalFormatting sqref="E34:G34">
    <cfRule type="cellIs" dxfId="88" priority="91" operator="equal">
      <formula>0</formula>
    </cfRule>
  </conditionalFormatting>
  <conditionalFormatting sqref="E29:G29">
    <cfRule type="cellIs" dxfId="87" priority="88" operator="equal">
      <formula>0</formula>
    </cfRule>
  </conditionalFormatting>
  <conditionalFormatting sqref="D29">
    <cfRule type="cellIs" dxfId="86" priority="89" operator="equal">
      <formula>0</formula>
    </cfRule>
  </conditionalFormatting>
  <conditionalFormatting sqref="D27:G27">
    <cfRule type="cellIs" dxfId="85" priority="87" operator="equal">
      <formula>0</formula>
    </cfRule>
  </conditionalFormatting>
  <conditionalFormatting sqref="D37:G37">
    <cfRule type="cellIs" dxfId="84" priority="86" operator="equal">
      <formula>0</formula>
    </cfRule>
  </conditionalFormatting>
  <conditionalFormatting sqref="E34:G34">
    <cfRule type="cellIs" dxfId="83" priority="85" operator="equal">
      <formula>0</formula>
    </cfRule>
  </conditionalFormatting>
  <conditionalFormatting sqref="E33:G33">
    <cfRule type="cellIs" dxfId="82" priority="84" operator="equal">
      <formula>0</formula>
    </cfRule>
  </conditionalFormatting>
  <conditionalFormatting sqref="E33:G33">
    <cfRule type="cellIs" dxfId="81" priority="83" operator="equal">
      <formula>0</formula>
    </cfRule>
  </conditionalFormatting>
  <conditionalFormatting sqref="E32:G32">
    <cfRule type="cellIs" dxfId="80" priority="82" operator="equal">
      <formula>0</formula>
    </cfRule>
  </conditionalFormatting>
  <conditionalFormatting sqref="E33:G33">
    <cfRule type="cellIs" dxfId="79" priority="81" operator="equal">
      <formula>0</formula>
    </cfRule>
  </conditionalFormatting>
  <conditionalFormatting sqref="E32:G32">
    <cfRule type="cellIs" dxfId="78" priority="80" operator="equal">
      <formula>0</formula>
    </cfRule>
  </conditionalFormatting>
  <conditionalFormatting sqref="E32:G32">
    <cfRule type="cellIs" dxfId="77" priority="79" operator="equal">
      <formula>0</formula>
    </cfRule>
  </conditionalFormatting>
  <conditionalFormatting sqref="E35:G35">
    <cfRule type="cellIs" dxfId="76" priority="76" operator="equal">
      <formula>0</formula>
    </cfRule>
  </conditionalFormatting>
  <conditionalFormatting sqref="E35:G35">
    <cfRule type="cellIs" dxfId="75" priority="78" operator="equal">
      <formula>0</formula>
    </cfRule>
  </conditionalFormatting>
  <conditionalFormatting sqref="E35:G35">
    <cfRule type="cellIs" dxfId="74" priority="77" operator="equal">
      <formula>0</formula>
    </cfRule>
  </conditionalFormatting>
  <conditionalFormatting sqref="E37:G37">
    <cfRule type="cellIs" dxfId="73" priority="73" operator="equal">
      <formula>0</formula>
    </cfRule>
  </conditionalFormatting>
  <conditionalFormatting sqref="E37:G37">
    <cfRule type="cellIs" dxfId="72" priority="75" operator="equal">
      <formula>0</formula>
    </cfRule>
  </conditionalFormatting>
  <conditionalFormatting sqref="E37:G37">
    <cfRule type="cellIs" dxfId="71" priority="74" operator="equal">
      <formula>0</formula>
    </cfRule>
  </conditionalFormatting>
  <conditionalFormatting sqref="E36:G36">
    <cfRule type="cellIs" dxfId="70" priority="70" operator="equal">
      <formula>0</formula>
    </cfRule>
  </conditionalFormatting>
  <conditionalFormatting sqref="E36:G36">
    <cfRule type="cellIs" dxfId="69" priority="72" operator="equal">
      <formula>0</formula>
    </cfRule>
  </conditionalFormatting>
  <conditionalFormatting sqref="E36:G36">
    <cfRule type="cellIs" dxfId="68" priority="71" operator="equal">
      <formula>0</formula>
    </cfRule>
  </conditionalFormatting>
  <conditionalFormatting sqref="E31:G31">
    <cfRule type="cellIs" dxfId="67" priority="68" operator="equal">
      <formula>0</formula>
    </cfRule>
  </conditionalFormatting>
  <conditionalFormatting sqref="D31">
    <cfRule type="cellIs" dxfId="66" priority="69" operator="equal">
      <formula>0</formula>
    </cfRule>
  </conditionalFormatting>
  <conditionalFormatting sqref="E33:G33">
    <cfRule type="cellIs" dxfId="65" priority="67" operator="equal">
      <formula>0</formula>
    </cfRule>
  </conditionalFormatting>
  <conditionalFormatting sqref="E32:G32">
    <cfRule type="cellIs" dxfId="64" priority="66" operator="equal">
      <formula>0</formula>
    </cfRule>
  </conditionalFormatting>
  <conditionalFormatting sqref="E32:G32">
    <cfRule type="cellIs" dxfId="63" priority="65" operator="equal">
      <formula>0</formula>
    </cfRule>
  </conditionalFormatting>
  <conditionalFormatting sqref="E31:G31">
    <cfRule type="cellIs" dxfId="62" priority="64" operator="equal">
      <formula>0</formula>
    </cfRule>
  </conditionalFormatting>
  <conditionalFormatting sqref="E32:G32">
    <cfRule type="cellIs" dxfId="61" priority="63" operator="equal">
      <formula>0</formula>
    </cfRule>
  </conditionalFormatting>
  <conditionalFormatting sqref="E31:G31">
    <cfRule type="cellIs" dxfId="60" priority="62" operator="equal">
      <formula>0</formula>
    </cfRule>
  </conditionalFormatting>
  <conditionalFormatting sqref="E31:G31">
    <cfRule type="cellIs" dxfId="59" priority="61" operator="equal">
      <formula>0</formula>
    </cfRule>
  </conditionalFormatting>
  <conditionalFormatting sqref="E34:G34">
    <cfRule type="cellIs" dxfId="58" priority="58" operator="equal">
      <formula>0</formula>
    </cfRule>
  </conditionalFormatting>
  <conditionalFormatting sqref="E34:G34">
    <cfRule type="cellIs" dxfId="57" priority="60" operator="equal">
      <formula>0</formula>
    </cfRule>
  </conditionalFormatting>
  <conditionalFormatting sqref="E34:G34">
    <cfRule type="cellIs" dxfId="56" priority="59" operator="equal">
      <formula>0</formula>
    </cfRule>
  </conditionalFormatting>
  <conditionalFormatting sqref="E36:G36">
    <cfRule type="cellIs" dxfId="55" priority="55" operator="equal">
      <formula>0</formula>
    </cfRule>
  </conditionalFormatting>
  <conditionalFormatting sqref="E36:G36">
    <cfRule type="cellIs" dxfId="54" priority="57" operator="equal">
      <formula>0</formula>
    </cfRule>
  </conditionalFormatting>
  <conditionalFormatting sqref="E36:G36">
    <cfRule type="cellIs" dxfId="53" priority="56" operator="equal">
      <formula>0</formula>
    </cfRule>
  </conditionalFormatting>
  <conditionalFormatting sqref="E35:G35">
    <cfRule type="cellIs" dxfId="52" priority="52" operator="equal">
      <formula>0</formula>
    </cfRule>
  </conditionalFormatting>
  <conditionalFormatting sqref="E35:G35">
    <cfRule type="cellIs" dxfId="51" priority="54" operator="equal">
      <formula>0</formula>
    </cfRule>
  </conditionalFormatting>
  <conditionalFormatting sqref="E35:G35">
    <cfRule type="cellIs" dxfId="50" priority="53" operator="equal">
      <formula>0</formula>
    </cfRule>
  </conditionalFormatting>
  <conditionalFormatting sqref="D38:G38">
    <cfRule type="cellIs" dxfId="49" priority="51" operator="equal">
      <formula>0</formula>
    </cfRule>
  </conditionalFormatting>
  <conditionalFormatting sqref="D69">
    <cfRule type="cellIs" dxfId="48" priority="49" operator="equal">
      <formula>0</formula>
    </cfRule>
  </conditionalFormatting>
  <conditionalFormatting sqref="E69:G69">
    <cfRule type="cellIs" dxfId="47" priority="47" operator="equal">
      <formula>0</formula>
    </cfRule>
  </conditionalFormatting>
  <conditionalFormatting sqref="E69:G69">
    <cfRule type="cellIs" dxfId="46" priority="48" operator="equal">
      <formula>0</formula>
    </cfRule>
  </conditionalFormatting>
  <conditionalFormatting sqref="E69:G69">
    <cfRule type="cellIs" dxfId="45" priority="45" operator="equal">
      <formula>0</formula>
    </cfRule>
  </conditionalFormatting>
  <conditionalFormatting sqref="E69:G69">
    <cfRule type="cellIs" dxfId="44" priority="46" operator="equal">
      <formula>0</formula>
    </cfRule>
  </conditionalFormatting>
  <conditionalFormatting sqref="D10 D17">
    <cfRule type="cellIs" dxfId="43" priority="44" operator="equal">
      <formula>0</formula>
    </cfRule>
  </conditionalFormatting>
  <conditionalFormatting sqref="E17:G17">
    <cfRule type="cellIs" dxfId="42" priority="43" operator="equal">
      <formula>0</formula>
    </cfRule>
  </conditionalFormatting>
  <conditionalFormatting sqref="D10 D17">
    <cfRule type="cellIs" dxfId="41" priority="42" operator="equal">
      <formula>0</formula>
    </cfRule>
  </conditionalFormatting>
  <conditionalFormatting sqref="E17:G17">
    <cfRule type="cellIs" dxfId="40" priority="41" operator="equal">
      <formula>0</formula>
    </cfRule>
  </conditionalFormatting>
  <conditionalFormatting sqref="E15:G15">
    <cfRule type="cellIs" dxfId="39" priority="40" operator="equal">
      <formula>0</formula>
    </cfRule>
  </conditionalFormatting>
  <conditionalFormatting sqref="E15:G15">
    <cfRule type="cellIs" dxfId="38" priority="39" operator="equal">
      <formula>0</formula>
    </cfRule>
  </conditionalFormatting>
  <conditionalFormatting sqref="D15">
    <cfRule type="cellIs" dxfId="37" priority="38" operator="equal">
      <formula>0</formula>
    </cfRule>
  </conditionalFormatting>
  <conditionalFormatting sqref="D15">
    <cfRule type="cellIs" dxfId="36" priority="37" operator="equal">
      <formula>0</formula>
    </cfRule>
  </conditionalFormatting>
  <conditionalFormatting sqref="E16:G16">
    <cfRule type="cellIs" dxfId="35" priority="36" operator="equal">
      <formula>0</formula>
    </cfRule>
  </conditionalFormatting>
  <conditionalFormatting sqref="E16:G16">
    <cfRule type="cellIs" dxfId="34" priority="35" operator="equal">
      <formula>0</formula>
    </cfRule>
  </conditionalFormatting>
  <conditionalFormatting sqref="D16">
    <cfRule type="cellIs" dxfId="33" priority="34" operator="equal">
      <formula>0</formula>
    </cfRule>
  </conditionalFormatting>
  <conditionalFormatting sqref="D16">
    <cfRule type="cellIs" dxfId="32" priority="33" operator="equal">
      <formula>0</formula>
    </cfRule>
  </conditionalFormatting>
  <conditionalFormatting sqref="E11:G11">
    <cfRule type="cellIs" dxfId="15" priority="16" operator="equal">
      <formula>0</formula>
    </cfRule>
  </conditionalFormatting>
  <conditionalFormatting sqref="E11:G11">
    <cfRule type="cellIs" dxfId="14" priority="15" operator="equal">
      <formula>0</formula>
    </cfRule>
  </conditionalFormatting>
  <conditionalFormatting sqref="D11">
    <cfRule type="cellIs" dxfId="13" priority="14" operator="equal">
      <formula>0</formula>
    </cfRule>
  </conditionalFormatting>
  <conditionalFormatting sqref="D11">
    <cfRule type="cellIs" dxfId="12" priority="13" operator="equal">
      <formula>0</formula>
    </cfRule>
  </conditionalFormatting>
  <conditionalFormatting sqref="E12:G12">
    <cfRule type="cellIs" dxfId="11" priority="12" operator="equal">
      <formula>0</formula>
    </cfRule>
  </conditionalFormatting>
  <conditionalFormatting sqref="E12:G12">
    <cfRule type="cellIs" dxfId="10" priority="11" operator="equal">
      <formula>0</formula>
    </cfRule>
  </conditionalFormatting>
  <conditionalFormatting sqref="D12">
    <cfRule type="cellIs" dxfId="9" priority="10" operator="equal">
      <formula>0</formula>
    </cfRule>
  </conditionalFormatting>
  <conditionalFormatting sqref="D12">
    <cfRule type="cellIs" dxfId="8" priority="9" operator="equal">
      <formula>0</formula>
    </cfRule>
  </conditionalFormatting>
  <conditionalFormatting sqref="E13:G13">
    <cfRule type="cellIs" dxfId="7" priority="8" operator="equal">
      <formula>0</formula>
    </cfRule>
  </conditionalFormatting>
  <conditionalFormatting sqref="E13:G13">
    <cfRule type="cellIs" dxfId="6" priority="7" operator="equal">
      <formula>0</formula>
    </cfRule>
  </conditionalFormatting>
  <conditionalFormatting sqref="D13">
    <cfRule type="cellIs" dxfId="5" priority="6" operator="equal">
      <formula>0</formula>
    </cfRule>
  </conditionalFormatting>
  <conditionalFormatting sqref="D13">
    <cfRule type="cellIs" dxfId="4" priority="5" operator="equal">
      <formula>0</formula>
    </cfRule>
  </conditionalFormatting>
  <conditionalFormatting sqref="E14:G14">
    <cfRule type="cellIs" dxfId="3" priority="4" operator="equal">
      <formula>0</formula>
    </cfRule>
  </conditionalFormatting>
  <conditionalFormatting sqref="E14:G14">
    <cfRule type="cellIs" dxfId="2" priority="3" operator="equal">
      <formula>0</formula>
    </cfRule>
  </conditionalFormatting>
  <conditionalFormatting sqref="D14">
    <cfRule type="cellIs" dxfId="1" priority="2" operator="equal">
      <formula>0</formula>
    </cfRule>
  </conditionalFormatting>
  <conditionalFormatting sqref="D14">
    <cfRule type="cellIs" dxfId="0" priority="1" operator="equal">
      <formula>0</formula>
    </cfRule>
  </conditionalFormatting>
  <dataValidations count="3">
    <dataValidation type="list" allowBlank="1" showErrorMessage="1" sqref="B101:B118" xr:uid="{00000000-0002-0000-0000-000000000000}">
      <formula1>$I$3:$I$7</formula1>
    </dataValidation>
    <dataValidation type="list" allowBlank="1" showInputMessage="1" showErrorMessage="1" promptTitle="Остаток" sqref="I91:I92 I94 I62 I86:I89 I66:I69 I43 I59 I74:I83 I45:I47 I3:I17" xr:uid="{00000000-0002-0000-0000-000001000000}">
      <formula1>$I$3:$I$7</formula1>
    </dataValidation>
    <dataValidation type="list" allowBlank="1" showInputMessage="1" showErrorMessage="1" sqref="B10:B100" xr:uid="{00000000-0002-0000-0000-000002000000}">
      <formula1>$I$3:$I$7</formula1>
    </dataValidation>
  </dataValidations>
  <pageMargins left="0.7" right="0.7" top="0.75" bottom="0.75" header="0.3" footer="0.3"/>
  <pageSetup paperSize="9" scale="58" orientation="portrait" r:id="rId1"/>
  <rowBreaks count="1" manualBreakCount="1">
    <brk id="64" max="9" man="1"/>
  </rowBreaks>
  <ignoredErrors>
    <ignoredError sqref="A11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Прайс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Максим</dc:creator>
  <cp:lastModifiedBy>Федотов Максим</cp:lastModifiedBy>
  <cp:lastPrinted>2020-07-24T12:48:26Z</cp:lastPrinted>
  <dcterms:created xsi:type="dcterms:W3CDTF">2019-12-25T09:07:04Z</dcterms:created>
  <dcterms:modified xsi:type="dcterms:W3CDTF">2025-07-23T13:19:40Z</dcterms:modified>
</cp:coreProperties>
</file>